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Questionnaire" sheetId="1" r:id="rId1"/>
    <sheet name="Lists" sheetId="2" state="hidden" r:id="rId2"/>
    <sheet name="Apload" sheetId="3" r:id="rId3"/>
  </sheets>
  <definedNames>
    <definedName name="adresa">'Questionnaire'!$F$18</definedName>
    <definedName name="cena">'Questionnaire'!$F$68</definedName>
    <definedName name="dane">#REF!</definedName>
    <definedName name="gas">'Questionnaire'!$F$128</definedName>
    <definedName name="gas1">'Questionnaire'!$G$128</definedName>
    <definedName name="gas2">'Questionnaire'!$I$128</definedName>
    <definedName name="gas3">'Questionnaire'!$K$128</definedName>
    <definedName name="gradjevinska">'Questionnaire'!$F$104</definedName>
    <definedName name="gradjevinskanap">'Questionnaire'!$F$105</definedName>
    <definedName name="grejanje">'Questionnaire'!$F$132</definedName>
    <definedName name="grejanje1">'Questionnaire'!$G$132</definedName>
    <definedName name="grejanje2">'Questionnaire'!$K$132</definedName>
    <definedName name="industry">#REF!</definedName>
    <definedName name="inf1">'Questionnaire'!$F$140</definedName>
    <definedName name="inf2">'Questionnaire'!$G$140</definedName>
    <definedName name="inf3">'Questionnaire'!$F$141</definedName>
    <definedName name="inf4">'Questionnaire'!$G$141</definedName>
    <definedName name="inf5">'Questionnaire'!$F$142</definedName>
    <definedName name="inf6">'Questionnaire'!$G$142</definedName>
    <definedName name="inf7">'Questionnaire'!$F$143</definedName>
    <definedName name="internet">'Questionnaire'!$F$136</definedName>
    <definedName name="internet2">'Questionnaire'!$G$136</definedName>
    <definedName name="internet3">'Questionnaire'!$I$136</definedName>
    <definedName name="katastar">'Questionnaire'!$F$17</definedName>
    <definedName name="koriscenje">#REF!</definedName>
    <definedName name="municipalities">'Lists'!$A$1:$A$201</definedName>
    <definedName name="Municipalitiesž">#REF!</definedName>
    <definedName name="namena">#REF!</definedName>
    <definedName name="namenazemljista">'Questionnaire'!$F$94</definedName>
    <definedName name="naziv">'Questionnaire'!$F$15</definedName>
    <definedName name="nazivplana">'Questionnaire'!$F$100</definedName>
    <definedName name="objekat1">'Questionnaire'!$D$45</definedName>
    <definedName name="objekat10">'Questionnaire'!$D$54</definedName>
    <definedName name="objekat101">'Questionnaire'!$F$54</definedName>
    <definedName name="objekat1010">'Questionnaire'!$Q$54</definedName>
    <definedName name="objekat102">'Questionnaire'!$G$54</definedName>
    <definedName name="objekat103">'Questionnaire'!$H$54</definedName>
    <definedName name="objekat104">'Questionnaire'!$J$54</definedName>
    <definedName name="objekat105">'Questionnaire'!$K$54</definedName>
    <definedName name="objekat106">'Questionnaire'!$L$54</definedName>
    <definedName name="objekat107">'Questionnaire'!$M$54</definedName>
    <definedName name="objekat108">'Questionnaire'!$N$54</definedName>
    <definedName name="objekat109">'Questionnaire'!$O$54</definedName>
    <definedName name="objekat11">'Questionnaire'!$F$45</definedName>
    <definedName name="objekat110">'Questionnaire'!$Q$45</definedName>
    <definedName name="objekat12">'Questionnaire'!$G$45</definedName>
    <definedName name="objekat13">'Questionnaire'!$H$45</definedName>
    <definedName name="objekat14">'Questionnaire'!$J$45</definedName>
    <definedName name="objekat15">'Questionnaire'!$K$45</definedName>
    <definedName name="objekat16">'Questionnaire'!$L$45</definedName>
    <definedName name="objekat17">'Questionnaire'!$M$45</definedName>
    <definedName name="objekat18">'Questionnaire'!$N$45</definedName>
    <definedName name="objekat19">'Questionnaire'!$O$45</definedName>
    <definedName name="objekat2">'Questionnaire'!$D$46</definedName>
    <definedName name="objekat21">'Questionnaire'!$F$46</definedName>
    <definedName name="objekat210">'Questionnaire'!$Q$46</definedName>
    <definedName name="objekat22">'Questionnaire'!$G$46</definedName>
    <definedName name="objekat23">'Questionnaire'!$H$46</definedName>
    <definedName name="objekat24">'Questionnaire'!$J$46</definedName>
    <definedName name="objekat25">'Questionnaire'!$K$46</definedName>
    <definedName name="objekat26">'Questionnaire'!$L$46</definedName>
    <definedName name="objekat27">'Questionnaire'!$M$46</definedName>
    <definedName name="objekat28">'Questionnaire'!$N$46</definedName>
    <definedName name="objekat29">'Questionnaire'!$O$46</definedName>
    <definedName name="objekat3">'Questionnaire'!$D$47</definedName>
    <definedName name="objekat31">'Questionnaire'!$F$47</definedName>
    <definedName name="objekat310">'Questionnaire'!$Q$47</definedName>
    <definedName name="objekat32">'Questionnaire'!$G$47</definedName>
    <definedName name="objekat33">'Questionnaire'!$H$47</definedName>
    <definedName name="objekat34">'Questionnaire'!$J$47</definedName>
    <definedName name="objekat35">'Questionnaire'!$K$47</definedName>
    <definedName name="objekat36">'Questionnaire'!$L$47</definedName>
    <definedName name="objekat37">'Questionnaire'!$M$47</definedName>
    <definedName name="objekat38">'Questionnaire'!$N$47</definedName>
    <definedName name="objekat39">'Questionnaire'!$O$47</definedName>
    <definedName name="objekat4">'Questionnaire'!$D$48</definedName>
    <definedName name="objekat41">'Questionnaire'!$F$48</definedName>
    <definedName name="objekat410">'Questionnaire'!$Q$48</definedName>
    <definedName name="objekat42">'Questionnaire'!$G$48</definedName>
    <definedName name="objekat43">'Questionnaire'!$H$48</definedName>
    <definedName name="objekat44">'Questionnaire'!$J$48</definedName>
    <definedName name="objekat45">'Questionnaire'!$K$48</definedName>
    <definedName name="objekat46">'Questionnaire'!$L$48</definedName>
    <definedName name="objekat47">'Questionnaire'!$M$48</definedName>
    <definedName name="objekat48">'Questionnaire'!$N$48</definedName>
    <definedName name="objekat49">'Questionnaire'!$O$48</definedName>
    <definedName name="objekat5">'Questionnaire'!$D$49</definedName>
    <definedName name="objekat51">'Questionnaire'!$F$49</definedName>
    <definedName name="objekat510">'Questionnaire'!$Q$49</definedName>
    <definedName name="objekat52">'Questionnaire'!$G$49</definedName>
    <definedName name="objekat53">'Questionnaire'!$H$49</definedName>
    <definedName name="objekat54">'Questionnaire'!$J$49</definedName>
    <definedName name="objekat55">'Questionnaire'!$K$49</definedName>
    <definedName name="objekat56">'Questionnaire'!$L$49</definedName>
    <definedName name="objekat57">'Questionnaire'!$M$49</definedName>
    <definedName name="objekat58">'Questionnaire'!$N$49</definedName>
    <definedName name="objekat59">'Questionnaire'!$O$49</definedName>
    <definedName name="objekat6">'Questionnaire'!$D$50</definedName>
    <definedName name="objekat61">'Questionnaire'!$F$50</definedName>
    <definedName name="objekat610">'Questionnaire'!$Q$50</definedName>
    <definedName name="objekat62">'Questionnaire'!$G$50</definedName>
    <definedName name="objekat63">'Questionnaire'!$H$50</definedName>
    <definedName name="objekat64">'Questionnaire'!$J$50</definedName>
    <definedName name="objekat65">'Questionnaire'!$K$50</definedName>
    <definedName name="objekat66">'Questionnaire'!$L$50</definedName>
    <definedName name="objekat67">'Questionnaire'!$M$50</definedName>
    <definedName name="objekat68">'Questionnaire'!$N$50</definedName>
    <definedName name="objekat69">'Questionnaire'!$O$50</definedName>
    <definedName name="objekat7">'Questionnaire'!$D$51</definedName>
    <definedName name="objekat71">'Questionnaire'!$F$51</definedName>
    <definedName name="objekat710">'Questionnaire'!$Q$51</definedName>
    <definedName name="objekat72">'Questionnaire'!$G$51</definedName>
    <definedName name="objekat73">'Questionnaire'!$H$51</definedName>
    <definedName name="objekat74">'Questionnaire'!$J$51</definedName>
    <definedName name="objekat75">'Questionnaire'!$K$51</definedName>
    <definedName name="objekat76">'Questionnaire'!$L$51</definedName>
    <definedName name="objekat77">'Questionnaire'!$M$51</definedName>
    <definedName name="objekat78">'Questionnaire'!$N$51</definedName>
    <definedName name="objekat79">'Questionnaire'!$O$51</definedName>
    <definedName name="objekat8">'Questionnaire'!$D$52</definedName>
    <definedName name="objekat81">'Questionnaire'!$F$52</definedName>
    <definedName name="objekat810">'Questionnaire'!$Q$52</definedName>
    <definedName name="objekat82">'Questionnaire'!$G$52</definedName>
    <definedName name="objekat83">'Questionnaire'!$H$52</definedName>
    <definedName name="objekat84">'Questionnaire'!$J$52</definedName>
    <definedName name="objekat85">'Questionnaire'!$K$52</definedName>
    <definedName name="objekat86">'Questionnaire'!$L$52</definedName>
    <definedName name="objekat87">'Questionnaire'!$M$52</definedName>
    <definedName name="objekat88">'Questionnaire'!$N$52</definedName>
    <definedName name="objekat89">'Questionnaire'!$O$52</definedName>
    <definedName name="objekat9">'Questionnaire'!$D$53</definedName>
    <definedName name="objekat91">'Questionnaire'!$F$53</definedName>
    <definedName name="objekat910">'Questionnaire'!$Q$53</definedName>
    <definedName name="objekat92">'Questionnaire'!$G$53</definedName>
    <definedName name="objekat93">'Questionnaire'!$H$53</definedName>
    <definedName name="objekat94">'Questionnaire'!$J$53</definedName>
    <definedName name="objekat95">'Questionnaire'!$K$53</definedName>
    <definedName name="objekat96">'Questionnaire'!$L$53</definedName>
    <definedName name="objekat97">'Questionnaire'!$M$53</definedName>
    <definedName name="objekat98">'Questionnaire'!$N$53</definedName>
    <definedName name="objekat99">'Questionnaire'!$O$53</definedName>
    <definedName name="opis">'Questionnaire'!$B$42</definedName>
    <definedName name="opsti1">'Questionnaire'!$F$15</definedName>
    <definedName name="opstina">'Questionnaire'!$F$16</definedName>
    <definedName name="Opstine">#REF!</definedName>
    <definedName name="parcela1">'Questionnaire'!$D$34</definedName>
    <definedName name="parcela12">'Questionnaire'!$F$34</definedName>
    <definedName name="parcela13">'Questionnaire'!$I$34</definedName>
    <definedName name="parcela2">'Questionnaire'!$D$35</definedName>
    <definedName name="parcela22">'Questionnaire'!$F$35</definedName>
    <definedName name="parcela23">'Questionnaire'!$I$35</definedName>
    <definedName name="parcela3">'Questionnaire'!$D$36</definedName>
    <definedName name="parcela32">'Questionnaire'!$F$36</definedName>
    <definedName name="parcela33">'Questionnaire'!$I$36</definedName>
    <definedName name="parcela4">'Questionnaire'!$D$37</definedName>
    <definedName name="parcela42">'Questionnaire'!$F$37</definedName>
    <definedName name="parcela43">'Questionnaire'!$I$37</definedName>
    <definedName name="parcela5">'Questionnaire'!$D$38</definedName>
    <definedName name="parcela52">'Questionnaire'!$F$38</definedName>
    <definedName name="parcela53">'Questionnaire'!$I$38</definedName>
    <definedName name="plan">'Questionnaire'!$F$99</definedName>
    <definedName name="popunio">'Questionnaire'!$F$19</definedName>
    <definedName name="popuniodatum">'Questionnaire'!$F$22</definedName>
    <definedName name="popuniomail">'Questionnaire'!$F$21</definedName>
    <definedName name="popuniotel">'Questionnaire'!$F$20</definedName>
    <definedName name="povrsobjekata">'Questionnaire'!$F$28</definedName>
    <definedName name="povrszemljista">'Questionnaire'!$F$27</definedName>
    <definedName name="prenos">#REF!</definedName>
    <definedName name="prenosnap">'Questionnaire'!$F$69</definedName>
    <definedName name="prenosoblik">'Questionnaire'!$F$67</definedName>
    <definedName name="prenostip">'Questionnaire'!$F$70</definedName>
    <definedName name="preteznanamena">'Questionnaire'!$F$95</definedName>
    <definedName name="privedenonameni">'Questionnaire'!$F$96</definedName>
    <definedName name="procenatvlas">'Questionnaire'!$F$74</definedName>
    <definedName name="promenanamene">'Questionnaire'!$F$97</definedName>
    <definedName name="purpose">'Lists'!$I$1:$I$5</definedName>
    <definedName name="registrovani">'Questionnaire'!$F$108</definedName>
    <definedName name="registrovanina">'Questionnaire'!$F$109</definedName>
    <definedName name="registrovaninap">'Questionnaire'!$F$110</definedName>
    <definedName name="spratnost">'Questionnaire'!$F$101</definedName>
    <definedName name="stepenzauzetosti">'Questionnaire'!$F$102</definedName>
    <definedName name="struja">'Questionnaire'!$F$116</definedName>
    <definedName name="struja1">'Questionnaire'!$G$116</definedName>
    <definedName name="struja2">'Questionnaire'!$H$116</definedName>
    <definedName name="struja3">'Questionnaire'!$I$116</definedName>
    <definedName name="struja4">'Questionnaire'!$J$116</definedName>
    <definedName name="struja5">'Questionnaire'!$K$116</definedName>
    <definedName name="struja6">'Questionnaire'!$M$116</definedName>
    <definedName name="tipinvesticije">#REF!</definedName>
    <definedName name="transfer">'Lists'!$J$1:$J$7</definedName>
    <definedName name="upotrebna">'Questionnaire'!$F$106</definedName>
    <definedName name="upotrebnanap">'Questionnaire'!$F$107</definedName>
    <definedName name="vazduh">'Questionnaire'!$F$124</definedName>
    <definedName name="vazduh1">'Questionnaire'!$G$124</definedName>
    <definedName name="vazduh2">'Questionnaire'!$I$124</definedName>
    <definedName name="vlasdrz">'Questionnaire'!$F$62</definedName>
    <definedName name="vlasnici1">'Questionnaire'!$B$83</definedName>
    <definedName name="vlasnici12">'Questionnaire'!$F$83</definedName>
    <definedName name="vlasnici13">'Questionnaire'!$H$83</definedName>
    <definedName name="vlasnici2">'Questionnaire'!$B$84</definedName>
    <definedName name="vlasnici22">'Questionnaire'!$F$84</definedName>
    <definedName name="vlasnici23">'Questionnaire'!$H$84</definedName>
    <definedName name="vlasnici3">'Questionnaire'!$B$85</definedName>
    <definedName name="vlasnici31">'Questionnaire'!$F$85</definedName>
    <definedName name="vlasnici32">'Questionnaire'!$F$85</definedName>
    <definedName name="vlasnici33">'Questionnaire'!$H$85</definedName>
    <definedName name="vlasnici4">'Questionnaire'!$B$86</definedName>
    <definedName name="vlasnici42">'Questionnaire'!$F$86</definedName>
    <definedName name="vlasnici43">'Questionnaire'!$H$86</definedName>
    <definedName name="vlasnici5">'Questionnaire'!$B$87</definedName>
    <definedName name="vlasnici52">'Questionnaire'!$F$87</definedName>
    <definedName name="vlasnici53">'Questionnaire'!$H$87</definedName>
    <definedName name="vlasnici6">'Questionnaire'!$B$88</definedName>
    <definedName name="vlasnici62">'Questionnaire'!$F$88</definedName>
    <definedName name="vlasnici63">'Questionnaire'!$H$88</definedName>
    <definedName name="vlasnik">'Questionnaire'!$F$73</definedName>
    <definedName name="vlasnikadresa">'Questionnaire'!$F$75</definedName>
    <definedName name="vlasnikfax">'Questionnaire'!$F$78</definedName>
    <definedName name="vlasnikime">'Questionnaire'!$F$76</definedName>
    <definedName name="vlasnikmail">'Questionnaire'!$F$79</definedName>
    <definedName name="vlasniktelefon">'Questionnaire'!$F$77</definedName>
    <definedName name="vlasnikweb">'Questionnaire'!$F$80</definedName>
    <definedName name="vlasost">'Questionnaire'!$F$63</definedName>
    <definedName name="vlaspriv">'Questionnaire'!$F$61</definedName>
    <definedName name="vlasvrst">'Questionnaire'!$F$64</definedName>
    <definedName name="voda">'Questionnaire'!$F$120</definedName>
    <definedName name="voda1">'Questionnaire'!$G$120</definedName>
    <definedName name="voda2">'Questionnaire'!$I$120</definedName>
    <definedName name="voda3">'Questionnaire'!$K$120</definedName>
    <definedName name="yesno">'Lists'!$D$1:$D$3</definedName>
  </definedNames>
  <calcPr fullCalcOnLoad="1"/>
</workbook>
</file>

<file path=xl/sharedStrings.xml><?xml version="1.0" encoding="utf-8"?>
<sst xmlns="http://schemas.openxmlformats.org/spreadsheetml/2006/main" count="628" uniqueCount="368">
  <si>
    <t>Serbia Investment and Export Promotion Agency</t>
  </si>
  <si>
    <t>Investment Location Database - Registration Form</t>
  </si>
  <si>
    <t xml:space="preserve">                             In partnership with:</t>
  </si>
  <si>
    <t>General Data:</t>
  </si>
  <si>
    <t>Location Name:</t>
  </si>
  <si>
    <t>Industrial zone North Simanovci</t>
  </si>
  <si>
    <t>City/Municipality:</t>
  </si>
  <si>
    <t>Pećinci</t>
  </si>
  <si>
    <t>Cadastre Lot No.:</t>
  </si>
  <si>
    <t>1746/2</t>
  </si>
  <si>
    <t>Location Address:</t>
  </si>
  <si>
    <t>Industrial zone North bb Simanovci</t>
  </si>
  <si>
    <t>Registration Form Completed By:</t>
  </si>
  <si>
    <t>Milosevic Radivoj</t>
  </si>
  <si>
    <t>Phone:</t>
  </si>
  <si>
    <t>022 400 734, 064 898 3623</t>
  </si>
  <si>
    <t>E-mail:</t>
  </si>
  <si>
    <t>radivoj.milosevic@pecinci.org</t>
  </si>
  <si>
    <t>Registration Date:</t>
  </si>
  <si>
    <t>Land and Building Information:</t>
  </si>
  <si>
    <r>
      <t>Total Land Area (m</t>
    </r>
    <r>
      <rPr>
        <b/>
        <vertAlign val="superscript"/>
        <sz val="9"/>
        <rFont val="Arial"/>
        <family val="2"/>
      </rPr>
      <t>2</t>
    </r>
    <r>
      <rPr>
        <b/>
        <sz val="9"/>
        <rFont val="Arial"/>
        <family val="2"/>
      </rPr>
      <t>):</t>
    </r>
  </si>
  <si>
    <r>
      <t>Total Buildings Area (m</t>
    </r>
    <r>
      <rPr>
        <b/>
        <vertAlign val="superscript"/>
        <sz val="9"/>
        <rFont val="Arial"/>
        <family val="2"/>
      </rPr>
      <t>2</t>
    </r>
    <r>
      <rPr>
        <b/>
        <sz val="9"/>
        <rFont val="Arial"/>
        <family val="2"/>
      </rPr>
      <t>):</t>
    </r>
  </si>
  <si>
    <t>If the location consists of several land parcels, fill in their individual sizes and land purpose, as well as any other details that will help the description. If you consider it more practical, you can complete separate registration forms for separate land parcels which are then considered separate locations.</t>
  </si>
  <si>
    <t>Land Area (m²):</t>
  </si>
  <si>
    <t>Land Purpose:</t>
  </si>
  <si>
    <t>Remarks:</t>
  </si>
  <si>
    <t>Parcel 1:</t>
  </si>
  <si>
    <t>Construction land</t>
  </si>
  <si>
    <t>Plot is rectangular in shape, dimensions 150mx217m.The access road out length of 150m.</t>
  </si>
  <si>
    <t>Parcel 2:</t>
  </si>
  <si>
    <t>Land is an irregular rectangular shape. Published with the two sides of the access road. Dimensions 215mx180m.</t>
  </si>
  <si>
    <t>Parcel 3:</t>
  </si>
  <si>
    <t>Plot is rectangular in shape, dimensions 80mx402m.Once a page in length of about 80m out on the access road.</t>
  </si>
  <si>
    <t>Parcel 4:</t>
  </si>
  <si>
    <t>Lot is rectangular in shape, dimensions 80mx345m.Forex in a length of about 80m out on the access road.</t>
  </si>
  <si>
    <t>Parcel 5:</t>
  </si>
  <si>
    <t>…</t>
  </si>
  <si>
    <r>
      <t xml:space="preserve">Location Description:
</t>
    </r>
    <r>
      <rPr>
        <sz val="10"/>
        <rFont val="Arial"/>
        <family val="2"/>
      </rPr>
      <t>(Briefly describe the location, original purpose, potentials for development..)</t>
    </r>
  </si>
  <si>
    <t>This site is located close to Highway E 70 to 25 km from Belgrade and 15 km from the airport “Nikola Tesla”; in our exclusive industrial zone in Simanovci.Along the site there are access roads that connect with the highway.The work on the construction of sewerage network and gasification of the industrial zone.There is a power station which is located 400 m from the subject.At the same distance there is access to telecommunications and water supply network site.All four lots are rectangular in shape and come on the access road.It There is the General Plan with elements of Plan of detailed regulation for RZ north Simanovci.The plan envisages the construction of production-commercial complex.In IZ Simanovci already operates around thirty new companies.It is mainly on greenfield investments.They have invested more than 200 million euros. Proximity of Belgrade, the position next to the highway E 70, infrastructural facilities,existence of more than 30 companies that already operate in the zone, all this indicates that it is one of the best investment location in Serbia.</t>
  </si>
  <si>
    <t>Building name:</t>
  </si>
  <si>
    <t>Area (m²):</t>
  </si>
  <si>
    <t>Year of Construction:</t>
  </si>
  <si>
    <r>
      <t>Size  (m</t>
    </r>
    <r>
      <rPr>
        <b/>
        <sz val="5"/>
        <rFont val="Arial"/>
        <family val="2"/>
      </rPr>
      <t>x</t>
    </r>
    <r>
      <rPr>
        <b/>
        <sz val="9"/>
        <rFont val="Arial"/>
        <family val="2"/>
      </rPr>
      <t>m):</t>
    </r>
  </si>
  <si>
    <t>Floor height (m):</t>
  </si>
  <si>
    <t>Number of floors:</t>
  </si>
  <si>
    <t>Floor carriage (kg/m²):</t>
  </si>
  <si>
    <t>Type of Construction:</t>
  </si>
  <si>
    <t>Building is ready to use:</t>
  </si>
  <si>
    <t>If not, what type of refurbishment is required:</t>
  </si>
  <si>
    <t>Building 1:</t>
  </si>
  <si>
    <t>Building 2:</t>
  </si>
  <si>
    <t>Building 3:</t>
  </si>
  <si>
    <t>Building 4:</t>
  </si>
  <si>
    <t>Building 5:</t>
  </si>
  <si>
    <t>Building 6:</t>
  </si>
  <si>
    <t>Building 7:</t>
  </si>
  <si>
    <t>Building 8:</t>
  </si>
  <si>
    <t>Building 9:</t>
  </si>
  <si>
    <t>Building 10:</t>
  </si>
  <si>
    <t>Ownership Information:</t>
  </si>
  <si>
    <t>Ownership Status:</t>
  </si>
  <si>
    <t>Private Ownership (%):</t>
  </si>
  <si>
    <t>State Ownership (%):</t>
  </si>
  <si>
    <t>Other Ownership (%):</t>
  </si>
  <si>
    <t>Other Ownership - Type:</t>
  </si>
  <si>
    <t xml:space="preserve">Model of land / building rights transfer: </t>
  </si>
  <si>
    <t>Model of Transfer:</t>
  </si>
  <si>
    <t>Lease for 99 years</t>
  </si>
  <si>
    <r>
      <t>Price (€/m</t>
    </r>
    <r>
      <rPr>
        <b/>
        <vertAlign val="superscript"/>
        <sz val="9"/>
        <rFont val="Arial"/>
        <family val="2"/>
      </rPr>
      <t>2</t>
    </r>
    <r>
      <rPr>
        <b/>
        <sz val="9"/>
        <rFont val="Arial"/>
        <family val="2"/>
      </rPr>
      <t>):</t>
    </r>
  </si>
  <si>
    <t>Competition Type:</t>
  </si>
  <si>
    <t>Auction</t>
  </si>
  <si>
    <t xml:space="preserve">Majority Owner Information: </t>
  </si>
  <si>
    <t>Owner:</t>
  </si>
  <si>
    <t>Municipality of Pecinci</t>
  </si>
  <si>
    <t>Ownership Share (%):</t>
  </si>
  <si>
    <t>Address:</t>
  </si>
  <si>
    <t>Slobodana Bajica 5, Pecinci</t>
  </si>
  <si>
    <t>Contact Person - Name, Function:</t>
  </si>
  <si>
    <t>Milosevic Radivoj.Director of Development Agency</t>
  </si>
  <si>
    <t>Contact Person - Phones:</t>
  </si>
  <si>
    <t>Contact Person - Fax:</t>
  </si>
  <si>
    <t>022 400 792</t>
  </si>
  <si>
    <t>Contact Person - E-mail:</t>
  </si>
  <si>
    <t>Web:</t>
  </si>
  <si>
    <t>www.pecinci.org</t>
  </si>
  <si>
    <t>Other Owners:</t>
  </si>
  <si>
    <t>Legal Status Information:</t>
  </si>
  <si>
    <t>Land Purpose Information:</t>
  </si>
  <si>
    <t>Land purpose:</t>
  </si>
  <si>
    <t>If multiple - enter dominant land purpose:</t>
  </si>
  <si>
    <t>Land purpose is officially registered:</t>
  </si>
  <si>
    <t>Is location part of the free zone:</t>
  </si>
  <si>
    <t>Available Planning Documents:</t>
  </si>
  <si>
    <t>Urban Plan Title:</t>
  </si>
  <si>
    <t>General Plan settlement Simanovci regulation with elements of the Plan detailed regulation</t>
  </si>
  <si>
    <t>Plan defines the conditions on the construction site.</t>
  </si>
  <si>
    <t>Allowed no. of floors and height:</t>
  </si>
  <si>
    <t>P+4</t>
  </si>
  <si>
    <t>Allowed area occupation (%):</t>
  </si>
  <si>
    <t>Buildings registration:</t>
  </si>
  <si>
    <t>Buildings have building permit:</t>
  </si>
  <si>
    <t>Buildings have occupancy permit:</t>
  </si>
  <si>
    <t>Buildings are registered in cadastre:</t>
  </si>
  <si>
    <t>Infrastructure:</t>
  </si>
  <si>
    <t>Electricity:</t>
  </si>
  <si>
    <t>Available on location:</t>
  </si>
  <si>
    <t>Total Power (kVA):</t>
  </si>
  <si>
    <t>High Voltage (kV):</t>
  </si>
  <si>
    <t>Medium Voltage (kV):</t>
  </si>
  <si>
    <t>Low Voltage (V):</t>
  </si>
  <si>
    <t>If there is no current electricity infrastructure on the location how far is the nearest distribution station (m):</t>
  </si>
  <si>
    <t>Current infrastructure:</t>
  </si>
  <si>
    <t>Yes</t>
  </si>
  <si>
    <t>Connection to the electricity system in accordance with the investor needs in terms of the contract with JP Elektrovojvodina.</t>
  </si>
  <si>
    <t>Water:</t>
  </si>
  <si>
    <t>If there is industrial water what is the pressure (bar):</t>
  </si>
  <si>
    <t>If there is no current water infrastructure on the location how far is the nearest distribution station (m):</t>
  </si>
  <si>
    <t>3-5 bar</t>
  </si>
  <si>
    <t>The possibility of connecting the water supply of settlements Simanovci, or if the technological process of production requires a larger amount of water, the company can dig wells.</t>
  </si>
  <si>
    <t>Compressed Air:</t>
  </si>
  <si>
    <t>Pressure (bar):</t>
  </si>
  <si>
    <t>No</t>
  </si>
  <si>
    <t>Gas Connection:</t>
  </si>
  <si>
    <t>If there is no current gas infrastructure on the location how far is the nearest distribution station (m):</t>
  </si>
  <si>
    <t>1-4 bar</t>
  </si>
  <si>
    <t>The work on the gasification RZ Sever.Plan is that in the first half year project is completed the network installation and connection of industrial facilities.</t>
  </si>
  <si>
    <t>Heating:</t>
  </si>
  <si>
    <t>Heating Type and Description:</t>
  </si>
  <si>
    <t>Heating gas or LPG.</t>
  </si>
  <si>
    <t>Most companies use LPG, but will switch to gas to July this year.</t>
  </si>
  <si>
    <t>Internet Connection:</t>
  </si>
  <si>
    <t>Connection Type and Total Transfer Rate:</t>
  </si>
  <si>
    <t>1536/192 kb/s ADSL</t>
  </si>
  <si>
    <t>Other Infrastructure:</t>
  </si>
  <si>
    <t>The investor enters into a contract with JP Telekom Serbia.</t>
  </si>
  <si>
    <t>Sewage:</t>
  </si>
  <si>
    <t>The work on the construction of sewerage network in the working zone Simanovci, and plan to be implemented during the works on building cleaner waste water.</t>
  </si>
  <si>
    <t>Road Connection:</t>
  </si>
  <si>
    <t>There are access roads, which is the location associated with the highway E 70.</t>
  </si>
  <si>
    <t>Other:</t>
  </si>
  <si>
    <t xml:space="preserve">Thank you for completing SIEPA Investment Locations Database registration form. Your location will be presented on our internet web page, and your presentation can be enhanced by visual material. For this reason, please send us, as many as possible, high resolution PHOTO's of your location attached to this, with any plans and documents you might consider important. </t>
  </si>
  <si>
    <t>...</t>
  </si>
  <si>
    <t>Ada</t>
  </si>
  <si>
    <t>Vojvodina Region</t>
  </si>
  <si>
    <t>Da</t>
  </si>
  <si>
    <t>Građevinsko zemljište</t>
  </si>
  <si>
    <t>Zakup</t>
  </si>
  <si>
    <t>Lease</t>
  </si>
  <si>
    <t>Aerodrom (Kragujevac)</t>
  </si>
  <si>
    <t>Central Serbia</t>
  </si>
  <si>
    <t>Ne</t>
  </si>
  <si>
    <t>Poljoprivredno zemljište</t>
  </si>
  <si>
    <t>Kupovina</t>
  </si>
  <si>
    <t>Agricultural land</t>
  </si>
  <si>
    <t>Purchase</t>
  </si>
  <si>
    <t>Aleksandrovac</t>
  </si>
  <si>
    <t>Šumsko zemljište</t>
  </si>
  <si>
    <t>Zajedničko ulaganje</t>
  </si>
  <si>
    <t>Privatizacija</t>
  </si>
  <si>
    <t>Forest land</t>
  </si>
  <si>
    <t>Privatization</t>
  </si>
  <si>
    <t>Aleksinac</t>
  </si>
  <si>
    <t>Southern Serbia</t>
  </si>
  <si>
    <t>Zemljište sa više različitih namena</t>
  </si>
  <si>
    <t>Različite opcije prema dogovoru</t>
  </si>
  <si>
    <t>Zakup na 99 godina</t>
  </si>
  <si>
    <t>Constructon/Agricultural land</t>
  </si>
  <si>
    <t>Alibunar</t>
  </si>
  <si>
    <t>Joint Venture</t>
  </si>
  <si>
    <t>Apatin</t>
  </si>
  <si>
    <t>Different options possible</t>
  </si>
  <si>
    <t>Aranđelovac</t>
  </si>
  <si>
    <t>Arilje</t>
  </si>
  <si>
    <t>Western Serbia</t>
  </si>
  <si>
    <t>Babušnica</t>
  </si>
  <si>
    <t>Bač</t>
  </si>
  <si>
    <t>Bačka Palanka</t>
  </si>
  <si>
    <t>Bačka Topola</t>
  </si>
  <si>
    <t>Bački Petrovac</t>
  </si>
  <si>
    <t>Bajina Bašta</t>
  </si>
  <si>
    <t>Barajevo (Belgrade)</t>
  </si>
  <si>
    <t>Belgrade Region</t>
  </si>
  <si>
    <t>Batočina</t>
  </si>
  <si>
    <t>Bečej</t>
  </si>
  <si>
    <t>Bela Crkva</t>
  </si>
  <si>
    <t>Bela Palanka</t>
  </si>
  <si>
    <t>Beočin</t>
  </si>
  <si>
    <t>Blace</t>
  </si>
  <si>
    <t>Bogatić</t>
  </si>
  <si>
    <t>Bojnik</t>
  </si>
  <si>
    <t>Boljevac</t>
  </si>
  <si>
    <t>Eastern Serbia</t>
  </si>
  <si>
    <t>Bor</t>
  </si>
  <si>
    <t>Bosilegrad</t>
  </si>
  <si>
    <t>Brus</t>
  </si>
  <si>
    <t>Bujanovac</t>
  </si>
  <si>
    <t>Čačak</t>
  </si>
  <si>
    <t>Čajetina</t>
  </si>
  <si>
    <t>Ćićevac</t>
  </si>
  <si>
    <t>Čoka</t>
  </si>
  <si>
    <t>Crna Trava</t>
  </si>
  <si>
    <t>Crveni Krst (Niš)</t>
  </si>
  <si>
    <t>Čukarica (Belgrade)</t>
  </si>
  <si>
    <t>Ćuprija</t>
  </si>
  <si>
    <t>Đakovica</t>
  </si>
  <si>
    <t>Kosovo and Metohija Region</t>
  </si>
  <si>
    <t>Dečani</t>
  </si>
  <si>
    <t>Despotovac</t>
  </si>
  <si>
    <t>Dimitrovgrad</t>
  </si>
  <si>
    <t>Doljevac</t>
  </si>
  <si>
    <t>Gadžin Han</t>
  </si>
  <si>
    <t>Glogovac</t>
  </si>
  <si>
    <t>Gnjilane</t>
  </si>
  <si>
    <t>Golubac</t>
  </si>
  <si>
    <t>Gora</t>
  </si>
  <si>
    <t>Gornji Milanovac</t>
  </si>
  <si>
    <t>Grocka (Belgrade)</t>
  </si>
  <si>
    <t>Inđija</t>
  </si>
  <si>
    <t>Irig</t>
  </si>
  <si>
    <t>Istok</t>
  </si>
  <si>
    <t>Ivanjica</t>
  </si>
  <si>
    <t>Jagodina</t>
  </si>
  <si>
    <t>Kačanik</t>
  </si>
  <si>
    <t>Kanjiža</t>
  </si>
  <si>
    <t>Kikinda</t>
  </si>
  <si>
    <t>Kladovo</t>
  </si>
  <si>
    <t>Klina</t>
  </si>
  <si>
    <t>Knić</t>
  </si>
  <si>
    <t>Knjaževac</t>
  </si>
  <si>
    <t>Koceljevo</t>
  </si>
  <si>
    <t>Kosjerić</t>
  </si>
  <si>
    <t>Kosovo Polje</t>
  </si>
  <si>
    <t>Kosovska Kamenica</t>
  </si>
  <si>
    <t>Kosovska Mitrovica</t>
  </si>
  <si>
    <t>Kovačica</t>
  </si>
  <si>
    <t>Kovin</t>
  </si>
  <si>
    <t>Kragujevac</t>
  </si>
  <si>
    <t>Kraljevo</t>
  </si>
  <si>
    <t>Krupanj</t>
  </si>
  <si>
    <t>Kruševac</t>
  </si>
  <si>
    <t>Kučevo</t>
  </si>
  <si>
    <t>Kula</t>
  </si>
  <si>
    <t>Kuršumlija</t>
  </si>
  <si>
    <t>Lajkovac</t>
  </si>
  <si>
    <t>Lapovo</t>
  </si>
  <si>
    <t>Lazarevac (Belgrade)</t>
  </si>
  <si>
    <t>Lebane</t>
  </si>
  <si>
    <t>Leposavić</t>
  </si>
  <si>
    <t>Leskovac</t>
  </si>
  <si>
    <t>Lipljan</t>
  </si>
  <si>
    <t>Ljig</t>
  </si>
  <si>
    <t>Ljubovija</t>
  </si>
  <si>
    <t>Loznica</t>
  </si>
  <si>
    <t>Lučani</t>
  </si>
  <si>
    <t>Majdanpek</t>
  </si>
  <si>
    <t>Mali Iđoš</t>
  </si>
  <si>
    <t>Mali Zvornik</t>
  </si>
  <si>
    <t>Malo Crniće</t>
  </si>
  <si>
    <t>Medijana (Niš)</t>
  </si>
  <si>
    <t>Medveđa</t>
  </si>
  <si>
    <t>Merošina</t>
  </si>
  <si>
    <t>Mionica</t>
  </si>
  <si>
    <t>Mladenovac (Belgrade)</t>
  </si>
  <si>
    <t>Negotin</t>
  </si>
  <si>
    <t>Niš</t>
  </si>
  <si>
    <t>Niška Banja (Niš)</t>
  </si>
  <si>
    <t>Nova Crnja</t>
  </si>
  <si>
    <t>Nova Varoš</t>
  </si>
  <si>
    <t>Novi Bečej</t>
  </si>
  <si>
    <t>Novi Beograd (Belgrade)</t>
  </si>
  <si>
    <t>Novi Kneževac</t>
  </si>
  <si>
    <t>Novi Pazar</t>
  </si>
  <si>
    <t>Novi Sad</t>
  </si>
  <si>
    <t>Novo Brdo</t>
  </si>
  <si>
    <t>Obilić</t>
  </si>
  <si>
    <t>Obrenovac (Belgrade)</t>
  </si>
  <si>
    <t>Odžaci</t>
  </si>
  <si>
    <t>Opovo</t>
  </si>
  <si>
    <t>Orahovac</t>
  </si>
  <si>
    <t>Osečina</t>
  </si>
  <si>
    <t>Palilula (Belgrade)</t>
  </si>
  <si>
    <t>Palilula (Niš)</t>
  </si>
  <si>
    <t>Pančevo</t>
  </si>
  <si>
    <t>Pantelej (Niš)</t>
  </si>
  <si>
    <t>Paraćin</t>
  </si>
  <si>
    <t>Peć</t>
  </si>
  <si>
    <t>Petrovac</t>
  </si>
  <si>
    <t>Pirot</t>
  </si>
  <si>
    <t>Pivara (Kragujevac)</t>
  </si>
  <si>
    <t>Plandište</t>
  </si>
  <si>
    <t>Podujevo</t>
  </si>
  <si>
    <t>Požarevac</t>
  </si>
  <si>
    <t>Požega</t>
  </si>
  <si>
    <t>Preševo</t>
  </si>
  <si>
    <t>Priboj</t>
  </si>
  <si>
    <t>Prijepolje</t>
  </si>
  <si>
    <t>Priština</t>
  </si>
  <si>
    <t>Prizren</t>
  </si>
  <si>
    <t>Prokuplje</t>
  </si>
  <si>
    <t>Rača</t>
  </si>
  <si>
    <t>Rakovica (Belgrade)</t>
  </si>
  <si>
    <t>Raška</t>
  </si>
  <si>
    <t>Ražanj</t>
  </si>
  <si>
    <t>Rekovac</t>
  </si>
  <si>
    <t>Ruma</t>
  </si>
  <si>
    <t>Šabac</t>
  </si>
  <si>
    <t>Savski Venac (Belgrade)</t>
  </si>
  <si>
    <t>Sečanj</t>
  </si>
  <si>
    <t>Senta</t>
  </si>
  <si>
    <t>Šid</t>
  </si>
  <si>
    <t>Sjenica</t>
  </si>
  <si>
    <t>Smederevo</t>
  </si>
  <si>
    <t>Smederevska Palanka</t>
  </si>
  <si>
    <t>Sokobanja</t>
  </si>
  <si>
    <t>Sombor</t>
  </si>
  <si>
    <t>Sopot (Belgrade)</t>
  </si>
  <si>
    <t>Srbica</t>
  </si>
  <si>
    <t>Srbobran</t>
  </si>
  <si>
    <t>Sremska Mitrovica</t>
  </si>
  <si>
    <t>Sremski Karlovci</t>
  </si>
  <si>
    <t>Stanovo (Kragujevac)</t>
  </si>
  <si>
    <t>Stara Pazova</t>
  </si>
  <si>
    <t>Stari Grad (Belgrade)</t>
  </si>
  <si>
    <t>Stari Grad (Kragujevac)</t>
  </si>
  <si>
    <t>Štimlje</t>
  </si>
  <si>
    <t>Stragari (Kragujevac)</t>
  </si>
  <si>
    <t>Štrpce</t>
  </si>
  <si>
    <t>Subotica</t>
  </si>
  <si>
    <t>Surčin (Belgrade)</t>
  </si>
  <si>
    <t>Surdulica</t>
  </si>
  <si>
    <t>Suva Reka</t>
  </si>
  <si>
    <t>Svilajnac</t>
  </si>
  <si>
    <t>Svrljig</t>
  </si>
  <si>
    <t>Temerin</t>
  </si>
  <si>
    <t>Titel</t>
  </si>
  <si>
    <t>Topola</t>
  </si>
  <si>
    <t>Trgovište</t>
  </si>
  <si>
    <t>Trstenik</t>
  </si>
  <si>
    <t>Tutin</t>
  </si>
  <si>
    <t>Ub</t>
  </si>
  <si>
    <t>Uroševac</t>
  </si>
  <si>
    <t>Užice</t>
  </si>
  <si>
    <t>Valjevo</t>
  </si>
  <si>
    <t>Varvarin</t>
  </si>
  <si>
    <t>Velika Plana</t>
  </si>
  <si>
    <t>Veliko Gradište</t>
  </si>
  <si>
    <t>Vitina</t>
  </si>
  <si>
    <t>Vladičin Han</t>
  </si>
  <si>
    <t>Vladimirci</t>
  </si>
  <si>
    <t>Vlasotince</t>
  </si>
  <si>
    <t>Voždovac (Belgrade)</t>
  </si>
  <si>
    <t>Vračar (Belgrade)</t>
  </si>
  <si>
    <t>Vranje</t>
  </si>
  <si>
    <t>Vrbas</t>
  </si>
  <si>
    <t>Vrnjačka Banja</t>
  </si>
  <si>
    <t>Vršac</t>
  </si>
  <si>
    <t>Vučitrn</t>
  </si>
  <si>
    <t>Žabalj</t>
  </si>
  <si>
    <t>Žabari</t>
  </si>
  <si>
    <t>Žagubica</t>
  </si>
  <si>
    <t>Zaječar</t>
  </si>
  <si>
    <t>Zemun (Belgrade)</t>
  </si>
  <si>
    <t>Žitište</t>
  </si>
  <si>
    <t>Žitorađa</t>
  </si>
  <si>
    <t>Zrenjanin</t>
  </si>
  <si>
    <t>Zubin Potok</t>
  </si>
  <si>
    <t>Zvečan</t>
  </si>
  <si>
    <t>Zvezdara (Belgrade)</t>
  </si>
</sst>
</file>

<file path=xl/styles.xml><?xml version="1.0" encoding="utf-8"?>
<styleSheet xmlns="http://schemas.openxmlformats.org/spreadsheetml/2006/main">
  <numFmts count="8">
    <numFmt numFmtId="164" formatCode="GENERAL"/>
    <numFmt numFmtId="165" formatCode="@"/>
    <numFmt numFmtId="166" formatCode="DD\.MM\.YYYY;@"/>
    <numFmt numFmtId="167" formatCode="DD/MM/YYYY;@"/>
    <numFmt numFmtId="168" formatCode="0.00"/>
    <numFmt numFmtId="169" formatCode="0"/>
    <numFmt numFmtId="170" formatCode="0.00%"/>
    <numFmt numFmtId="171" formatCode="#,##0.00"/>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8"/>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4"/>
      <name val="Arial"/>
      <family val="2"/>
    </font>
    <font>
      <b/>
      <sz val="12"/>
      <name val="Arial"/>
      <family val="2"/>
    </font>
    <font>
      <b/>
      <sz val="10"/>
      <name val="Arial"/>
      <family val="2"/>
    </font>
    <font>
      <b/>
      <sz val="9"/>
      <name val="Arial"/>
      <family val="2"/>
    </font>
    <font>
      <b/>
      <sz val="9"/>
      <color indexed="18"/>
      <name val="Arial"/>
      <family val="2"/>
    </font>
    <font>
      <sz val="9"/>
      <color indexed="18"/>
      <name val="Arial"/>
      <family val="2"/>
    </font>
    <font>
      <u val="single"/>
      <sz val="10"/>
      <color indexed="12"/>
      <name val="Arial"/>
      <family val="2"/>
    </font>
    <font>
      <sz val="10"/>
      <color indexed="18"/>
      <name val="Arial"/>
      <family val="2"/>
    </font>
    <font>
      <b/>
      <sz val="10"/>
      <color indexed="18"/>
      <name val="Arial"/>
      <family val="2"/>
    </font>
    <font>
      <b/>
      <vertAlign val="superscript"/>
      <sz val="9"/>
      <name val="Arial"/>
      <family val="2"/>
    </font>
    <font>
      <b/>
      <sz val="10"/>
      <color indexed="9"/>
      <name val="Arial"/>
      <family val="2"/>
    </font>
    <font>
      <b/>
      <sz val="11"/>
      <name val="Arial"/>
      <family val="2"/>
    </font>
    <font>
      <sz val="9"/>
      <name val="Arial"/>
      <family val="2"/>
    </font>
    <font>
      <b/>
      <sz val="9"/>
      <color indexed="10"/>
      <name val="Arial"/>
      <family val="2"/>
    </font>
    <font>
      <b/>
      <sz val="5"/>
      <name val="Arial"/>
      <family val="2"/>
    </font>
    <font>
      <sz val="9"/>
      <color indexed="56"/>
      <name val="Arial"/>
      <family val="2"/>
    </font>
    <font>
      <sz val="10"/>
      <color indexed="56"/>
      <name val="Arial"/>
      <family val="2"/>
    </font>
    <font>
      <b/>
      <sz val="8"/>
      <name val="Arial"/>
      <family val="2"/>
    </font>
    <font>
      <b/>
      <sz val="7"/>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9"/>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s>
  <cellStyleXfs count="10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5"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0" borderId="2" applyNumberFormat="0" applyFill="0" applyAlignment="0" applyProtection="0"/>
    <xf numFmtId="164" fontId="6" fillId="21" borderId="3" applyNumberFormat="0" applyAlignment="0" applyProtection="0"/>
    <xf numFmtId="164" fontId="3" fillId="3" borderId="0" applyNumberFormat="0" applyBorder="0" applyAlignment="0" applyProtection="0"/>
    <xf numFmtId="164" fontId="7" fillId="0" borderId="0" applyNumberFormat="0" applyFill="0" applyBorder="0" applyAlignment="0" applyProtection="0"/>
    <xf numFmtId="164" fontId="8" fillId="4" borderId="0" applyNumberFormat="0" applyBorder="0" applyAlignment="0" applyProtection="0"/>
    <xf numFmtId="164" fontId="9" fillId="0" borderId="4" applyNumberFormat="0" applyFill="0" applyAlignment="0" applyProtection="0"/>
    <xf numFmtId="164" fontId="10" fillId="0" borderId="5" applyNumberFormat="0" applyFill="0" applyAlignment="0" applyProtection="0"/>
    <xf numFmtId="164" fontId="11" fillId="0" borderId="6" applyNumberFormat="0" applyFill="0" applyAlignment="0" applyProtection="0"/>
    <xf numFmtId="164" fontId="11" fillId="0" borderId="0" applyNumberFormat="0" applyFill="0" applyBorder="0" applyAlignment="0" applyProtection="0"/>
    <xf numFmtId="164" fontId="12" fillId="7" borderId="1" applyNumberFormat="0" applyAlignment="0" applyProtection="0"/>
    <xf numFmtId="164" fontId="6" fillId="21" borderId="3" applyNumberFormat="0" applyAlignment="0" applyProtection="0"/>
    <xf numFmtId="164" fontId="13" fillId="0" borderId="7"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1" fillId="0" borderId="6" applyNumberFormat="0" applyFill="0" applyAlignment="0" applyProtection="0"/>
    <xf numFmtId="164" fontId="11" fillId="0" borderId="0" applyNumberFormat="0" applyFill="0" applyBorder="0" applyAlignment="0" applyProtection="0"/>
    <xf numFmtId="164" fontId="14" fillId="0" borderId="0" applyNumberFormat="0" applyFill="0" applyBorder="0" applyAlignment="0" applyProtection="0"/>
    <xf numFmtId="164" fontId="15" fillId="22" borderId="0" applyNumberFormat="0" applyBorder="0" applyAlignment="0" applyProtection="0"/>
    <xf numFmtId="164" fontId="15" fillId="22" borderId="0" applyNumberFormat="0" applyBorder="0" applyAlignment="0" applyProtection="0"/>
    <xf numFmtId="164" fontId="16" fillId="0" borderId="0">
      <alignment/>
      <protection/>
    </xf>
    <xf numFmtId="164" fontId="0" fillId="23" borderId="8" applyNumberFormat="0" applyAlignment="0" applyProtection="0"/>
    <xf numFmtId="164" fontId="17" fillId="20" borderId="9" applyNumberFormat="0" applyAlignment="0" applyProtection="0"/>
    <xf numFmtId="164" fontId="0" fillId="23" borderId="8" applyNumberFormat="0" applyAlignment="0" applyProtection="0"/>
    <xf numFmtId="164" fontId="13" fillId="0" borderId="7" applyNumberFormat="0" applyFill="0" applyAlignment="0" applyProtection="0"/>
    <xf numFmtId="164" fontId="8" fillId="4" borderId="0" applyNumberFormat="0" applyBorder="0" applyAlignment="0" applyProtection="0"/>
    <xf numFmtId="164" fontId="18" fillId="0" borderId="0" applyNumberFormat="0" applyFill="0" applyBorder="0" applyAlignment="0" applyProtection="0"/>
    <xf numFmtId="164" fontId="14" fillId="0" borderId="0" applyNumberFormat="0" applyFill="0" applyBorder="0" applyAlignment="0" applyProtection="0"/>
    <xf numFmtId="164" fontId="5" fillId="0" borderId="2" applyNumberFormat="0" applyFill="0" applyAlignment="0" applyProtection="0"/>
    <xf numFmtId="164" fontId="12" fillId="7" borderId="1" applyNumberFormat="0" applyAlignment="0" applyProtection="0"/>
    <xf numFmtId="164" fontId="4" fillId="20" borderId="1" applyNumberFormat="0" applyAlignment="0" applyProtection="0"/>
    <xf numFmtId="164" fontId="17" fillId="20" borderId="9" applyNumberFormat="0" applyAlignment="0" applyProtection="0"/>
    <xf numFmtId="164" fontId="7" fillId="0" borderId="0" applyNumberFormat="0" applyFill="0" applyBorder="0" applyAlignment="0" applyProtection="0"/>
    <xf numFmtId="164" fontId="18" fillId="0" borderId="0" applyNumberFormat="0" applyFill="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cellStyleXfs>
  <cellXfs count="138">
    <xf numFmtId="164" fontId="0" fillId="0" borderId="0" xfId="0" applyAlignment="1">
      <alignment/>
    </xf>
    <xf numFmtId="164" fontId="0" fillId="24" borderId="0" xfId="0" applyFont="1" applyFill="1" applyAlignment="1">
      <alignment/>
    </xf>
    <xf numFmtId="164" fontId="19" fillId="20" borderId="10" xfId="0" applyFont="1" applyFill="1" applyBorder="1" applyAlignment="1">
      <alignment horizontal="center" vertical="center"/>
    </xf>
    <xf numFmtId="164" fontId="19" fillId="24" borderId="0" xfId="0" applyFont="1" applyFill="1" applyBorder="1" applyAlignment="1">
      <alignment vertical="center"/>
    </xf>
    <xf numFmtId="164" fontId="0" fillId="24" borderId="0" xfId="0" applyFont="1" applyFill="1" applyBorder="1" applyAlignment="1">
      <alignment/>
    </xf>
    <xf numFmtId="164" fontId="20" fillId="20" borderId="11" xfId="0" applyFont="1" applyFill="1" applyBorder="1" applyAlignment="1">
      <alignment horizontal="center" vertical="center"/>
    </xf>
    <xf numFmtId="164" fontId="20" fillId="24" borderId="0" xfId="0" applyFont="1" applyFill="1" applyBorder="1" applyAlignment="1">
      <alignment vertical="center"/>
    </xf>
    <xf numFmtId="164" fontId="21" fillId="20" borderId="10" xfId="0" applyFont="1" applyFill="1" applyBorder="1" applyAlignment="1">
      <alignment horizontal="left"/>
    </xf>
    <xf numFmtId="164" fontId="20" fillId="24" borderId="0" xfId="0" applyFont="1" applyFill="1" applyBorder="1" applyAlignment="1">
      <alignment horizontal="center" vertical="center"/>
    </xf>
    <xf numFmtId="164" fontId="20" fillId="20" borderId="12" xfId="0" applyFont="1" applyFill="1" applyBorder="1" applyAlignment="1">
      <alignment horizontal="center" vertical="center" wrapText="1"/>
    </xf>
    <xf numFmtId="164" fontId="20" fillId="24" borderId="0" xfId="0" applyFont="1" applyFill="1" applyBorder="1" applyAlignment="1">
      <alignment horizontal="center" vertical="center" wrapText="1"/>
    </xf>
    <xf numFmtId="164" fontId="22" fillId="20" borderId="13" xfId="0" applyFont="1" applyFill="1" applyBorder="1" applyAlignment="1">
      <alignment horizontal="center" vertical="center"/>
    </xf>
    <xf numFmtId="164" fontId="23" fillId="25" borderId="14" xfId="0" applyFont="1" applyFill="1" applyBorder="1" applyAlignment="1" applyProtection="1">
      <alignment horizontal="center" vertical="center"/>
      <protection locked="0"/>
    </xf>
    <xf numFmtId="164" fontId="22" fillId="20" borderId="15" xfId="0" applyFont="1" applyFill="1" applyBorder="1" applyAlignment="1">
      <alignment horizontal="center" vertical="center"/>
    </xf>
    <xf numFmtId="164" fontId="24" fillId="25" borderId="16" xfId="0" applyFont="1" applyFill="1" applyBorder="1" applyAlignment="1" applyProtection="1">
      <alignment horizontal="center" vertical="center"/>
      <protection locked="0"/>
    </xf>
    <xf numFmtId="164" fontId="24" fillId="25" borderId="16" xfId="20" applyNumberFormat="1" applyFont="1" applyFill="1" applyBorder="1" applyAlignment="1" applyProtection="1">
      <alignment horizontal="center" vertical="center"/>
      <protection locked="0"/>
    </xf>
    <xf numFmtId="165" fontId="24" fillId="25" borderId="16" xfId="0" applyNumberFormat="1" applyFont="1" applyFill="1" applyBorder="1" applyAlignment="1" applyProtection="1">
      <alignment horizontal="center" vertical="center" wrapText="1"/>
      <protection locked="0"/>
    </xf>
    <xf numFmtId="164" fontId="22" fillId="20" borderId="17" xfId="0" applyFont="1" applyFill="1" applyBorder="1" applyAlignment="1">
      <alignment horizontal="center" vertical="center"/>
    </xf>
    <xf numFmtId="166" fontId="24" fillId="25" borderId="18" xfId="0" applyNumberFormat="1" applyFont="1" applyFill="1" applyBorder="1" applyAlignment="1" applyProtection="1">
      <alignment horizontal="center" vertical="center"/>
      <protection locked="0"/>
    </xf>
    <xf numFmtId="164" fontId="21" fillId="24" borderId="0" xfId="0" applyFont="1" applyFill="1" applyBorder="1" applyAlignment="1">
      <alignment horizontal="left" vertical="center"/>
    </xf>
    <xf numFmtId="166" fontId="26" fillId="24" borderId="0" xfId="0" applyNumberFormat="1" applyFont="1" applyFill="1" applyBorder="1" applyAlignment="1" applyProtection="1">
      <alignment horizontal="center" vertical="center"/>
      <protection locked="0"/>
    </xf>
    <xf numFmtId="164" fontId="26" fillId="24" borderId="0" xfId="0" applyFont="1" applyFill="1" applyBorder="1" applyAlignment="1">
      <alignment/>
    </xf>
    <xf numFmtId="164" fontId="27" fillId="24" borderId="0" xfId="0" applyFont="1" applyFill="1" applyBorder="1" applyAlignment="1">
      <alignment horizontal="left" vertical="center"/>
    </xf>
    <xf numFmtId="167" fontId="26" fillId="24" borderId="0" xfId="0" applyNumberFormat="1" applyFont="1" applyFill="1" applyBorder="1" applyAlignment="1" applyProtection="1">
      <alignment horizontal="center" vertical="center"/>
      <protection locked="0"/>
    </xf>
    <xf numFmtId="164" fontId="26" fillId="24" borderId="0" xfId="0" applyFont="1" applyFill="1" applyAlignment="1">
      <alignment/>
    </xf>
    <xf numFmtId="164" fontId="22" fillId="20" borderId="19" xfId="0" applyFont="1" applyFill="1" applyBorder="1" applyAlignment="1">
      <alignment vertical="center"/>
    </xf>
    <xf numFmtId="168" fontId="24" fillId="25" borderId="14" xfId="0" applyNumberFormat="1" applyFont="1" applyFill="1" applyBorder="1" applyAlignment="1" applyProtection="1">
      <alignment horizontal="center" vertical="center"/>
      <protection locked="0"/>
    </xf>
    <xf numFmtId="164" fontId="22" fillId="20" borderId="20" xfId="0" applyFont="1" applyFill="1" applyBorder="1" applyAlignment="1">
      <alignment vertical="center"/>
    </xf>
    <xf numFmtId="168" fontId="24" fillId="25" borderId="18" xfId="0" applyNumberFormat="1" applyFont="1" applyFill="1" applyBorder="1" applyAlignment="1" applyProtection="1">
      <alignment horizontal="center" vertical="center"/>
      <protection locked="0"/>
    </xf>
    <xf numFmtId="164" fontId="22" fillId="24" borderId="0" xfId="0" applyFont="1" applyFill="1" applyBorder="1" applyAlignment="1">
      <alignment vertical="center"/>
    </xf>
    <xf numFmtId="168" fontId="24" fillId="24" borderId="0" xfId="0" applyNumberFormat="1" applyFont="1" applyFill="1" applyBorder="1" applyAlignment="1" applyProtection="1">
      <alignment horizontal="center" vertical="center"/>
      <protection locked="0"/>
    </xf>
    <xf numFmtId="164" fontId="21" fillId="20" borderId="10" xfId="0" applyFont="1" applyFill="1" applyBorder="1" applyAlignment="1">
      <alignment horizontal="center" vertical="center" wrapText="1"/>
    </xf>
    <xf numFmtId="164" fontId="21" fillId="20" borderId="13" xfId="0" applyFont="1" applyFill="1" applyBorder="1" applyAlignment="1">
      <alignment horizontal="center" vertical="center" wrapText="1"/>
    </xf>
    <xf numFmtId="164" fontId="21" fillId="20" borderId="21" xfId="0" applyFont="1" applyFill="1" applyBorder="1" applyAlignment="1">
      <alignment horizontal="center" vertical="center" wrapText="1"/>
    </xf>
    <xf numFmtId="164" fontId="21" fillId="20" borderId="22" xfId="0" applyFont="1" applyFill="1" applyBorder="1" applyAlignment="1">
      <alignment horizontal="center" vertical="center" wrapText="1"/>
    </xf>
    <xf numFmtId="164" fontId="21" fillId="20" borderId="23" xfId="0" applyFont="1" applyFill="1" applyBorder="1" applyAlignment="1">
      <alignment horizontal="center" vertical="center" wrapText="1"/>
    </xf>
    <xf numFmtId="164" fontId="21" fillId="20" borderId="15" xfId="0" applyFont="1" applyFill="1" applyBorder="1" applyAlignment="1">
      <alignment horizontal="center" vertical="center" wrapText="1"/>
    </xf>
    <xf numFmtId="168" fontId="24" fillId="25" borderId="24" xfId="0" applyNumberFormat="1" applyFont="1" applyFill="1" applyBorder="1" applyAlignment="1" applyProtection="1">
      <alignment horizontal="center" vertical="center"/>
      <protection locked="0"/>
    </xf>
    <xf numFmtId="164" fontId="26" fillId="25" borderId="16" xfId="0" applyFont="1" applyFill="1" applyBorder="1" applyAlignment="1" applyProtection="1">
      <alignment horizontal="center"/>
      <protection locked="0"/>
    </xf>
    <xf numFmtId="164" fontId="29" fillId="24" borderId="0" xfId="0" applyFont="1" applyFill="1" applyAlignment="1">
      <alignment/>
    </xf>
    <xf numFmtId="164" fontId="21" fillId="20" borderId="17" xfId="0" applyFont="1" applyFill="1" applyBorder="1" applyAlignment="1">
      <alignment horizontal="center" vertical="center" wrapText="1"/>
    </xf>
    <xf numFmtId="168" fontId="24" fillId="25" borderId="25" xfId="0" applyNumberFormat="1" applyFont="1" applyFill="1" applyBorder="1" applyAlignment="1" applyProtection="1">
      <alignment horizontal="center" vertical="center"/>
      <protection locked="0"/>
    </xf>
    <xf numFmtId="164" fontId="26" fillId="25" borderId="18" xfId="0" applyFont="1" applyFill="1" applyBorder="1" applyAlignment="1" applyProtection="1">
      <alignment horizontal="center"/>
      <protection locked="0"/>
    </xf>
    <xf numFmtId="169" fontId="26" fillId="25" borderId="12" xfId="0" applyNumberFormat="1" applyFont="1" applyFill="1" applyBorder="1" applyAlignment="1" applyProtection="1">
      <alignment vertical="center" wrapText="1"/>
      <protection locked="0"/>
    </xf>
    <xf numFmtId="164" fontId="30" fillId="24" borderId="26" xfId="0" applyFont="1" applyFill="1" applyBorder="1" applyAlignment="1">
      <alignment horizontal="center" vertical="center" wrapText="1"/>
    </xf>
    <xf numFmtId="164" fontId="31" fillId="24" borderId="0" xfId="0" applyFont="1" applyFill="1" applyAlignment="1">
      <alignment/>
    </xf>
    <xf numFmtId="164" fontId="32" fillId="20" borderId="27" xfId="0" applyFont="1" applyFill="1" applyBorder="1" applyAlignment="1">
      <alignment horizontal="center" vertical="center" wrapText="1"/>
    </xf>
    <xf numFmtId="164" fontId="22" fillId="20" borderId="28" xfId="0" applyFont="1" applyFill="1" applyBorder="1" applyAlignment="1">
      <alignment horizontal="center" vertical="center" wrapText="1"/>
    </xf>
    <xf numFmtId="164" fontId="22" fillId="20" borderId="29" xfId="0" applyFont="1" applyFill="1" applyBorder="1" applyAlignment="1">
      <alignment horizontal="center" vertical="center" wrapText="1"/>
    </xf>
    <xf numFmtId="164" fontId="22" fillId="24" borderId="0" xfId="0" applyFont="1" applyFill="1" applyBorder="1" applyAlignment="1">
      <alignment horizontal="center" vertical="center" wrapText="1"/>
    </xf>
    <xf numFmtId="164" fontId="22" fillId="20" borderId="30" xfId="0" applyFont="1" applyFill="1" applyBorder="1" applyAlignment="1">
      <alignment horizontal="center" vertical="center" wrapText="1"/>
    </xf>
    <xf numFmtId="164" fontId="24" fillId="25" borderId="31" xfId="0" applyFont="1" applyFill="1" applyBorder="1" applyAlignment="1" applyProtection="1">
      <alignment horizontal="center" vertical="center" wrapText="1"/>
      <protection locked="0"/>
    </xf>
    <xf numFmtId="168" fontId="24" fillId="25" borderId="31" xfId="0" applyNumberFormat="1" applyFont="1" applyFill="1" applyBorder="1" applyAlignment="1" applyProtection="1">
      <alignment horizontal="center" vertical="center" wrapText="1"/>
      <protection locked="0"/>
    </xf>
    <xf numFmtId="169" fontId="24" fillId="25" borderId="31" xfId="0" applyNumberFormat="1" applyFont="1" applyFill="1" applyBorder="1" applyAlignment="1" applyProtection="1">
      <alignment horizontal="center" vertical="center" wrapText="1"/>
      <protection locked="0"/>
    </xf>
    <xf numFmtId="164" fontId="24" fillId="25" borderId="31" xfId="0" applyFont="1" applyFill="1" applyBorder="1" applyAlignment="1" applyProtection="1">
      <alignment horizontal="center"/>
      <protection locked="0"/>
    </xf>
    <xf numFmtId="168" fontId="24" fillId="25" borderId="31" xfId="0" applyNumberFormat="1" applyFont="1" applyFill="1" applyBorder="1" applyAlignment="1" applyProtection="1">
      <alignment vertical="center" wrapText="1"/>
      <protection locked="0"/>
    </xf>
    <xf numFmtId="164" fontId="24" fillId="25" borderId="32" xfId="0" applyFont="1" applyFill="1" applyBorder="1" applyAlignment="1" applyProtection="1">
      <alignment horizontal="center" vertical="center" wrapText="1"/>
      <protection locked="0"/>
    </xf>
    <xf numFmtId="164" fontId="24" fillId="24" borderId="0" xfId="0" applyFont="1" applyFill="1" applyBorder="1" applyAlignment="1">
      <alignment horizontal="center" vertical="center" wrapText="1"/>
    </xf>
    <xf numFmtId="164" fontId="22" fillId="20" borderId="15" xfId="0" applyFont="1" applyFill="1" applyBorder="1" applyAlignment="1">
      <alignment horizontal="center" vertical="center" wrapText="1"/>
    </xf>
    <xf numFmtId="164" fontId="24" fillId="25" borderId="24" xfId="0" applyFont="1" applyFill="1" applyBorder="1" applyAlignment="1" applyProtection="1">
      <alignment horizontal="center" vertical="center" wrapText="1"/>
      <protection locked="0"/>
    </xf>
    <xf numFmtId="168" fontId="24" fillId="25" borderId="24" xfId="0" applyNumberFormat="1" applyFont="1" applyFill="1" applyBorder="1" applyAlignment="1" applyProtection="1">
      <alignment horizontal="center" vertical="center" wrapText="1"/>
      <protection locked="0"/>
    </xf>
    <xf numFmtId="169" fontId="24" fillId="25" borderId="24" xfId="0" applyNumberFormat="1" applyFont="1" applyFill="1" applyBorder="1" applyAlignment="1" applyProtection="1">
      <alignment horizontal="center" vertical="center" wrapText="1"/>
      <protection locked="0"/>
    </xf>
    <xf numFmtId="164" fontId="24" fillId="25" borderId="24" xfId="0" applyFont="1" applyFill="1" applyBorder="1" applyAlignment="1" applyProtection="1">
      <alignment horizontal="center"/>
      <protection locked="0"/>
    </xf>
    <xf numFmtId="168" fontId="24" fillId="25" borderId="24" xfId="0" applyNumberFormat="1" applyFont="1" applyFill="1" applyBorder="1" applyAlignment="1" applyProtection="1">
      <alignment vertical="center" wrapText="1"/>
      <protection locked="0"/>
    </xf>
    <xf numFmtId="164" fontId="24" fillId="25" borderId="16" xfId="0" applyFont="1" applyFill="1" applyBorder="1" applyAlignment="1" applyProtection="1">
      <alignment horizontal="center" vertical="center" wrapText="1"/>
      <protection locked="0"/>
    </xf>
    <xf numFmtId="164" fontId="22" fillId="20" borderId="17" xfId="0" applyFont="1" applyFill="1" applyBorder="1" applyAlignment="1">
      <alignment horizontal="center" vertical="center" wrapText="1"/>
    </xf>
    <xf numFmtId="164" fontId="24" fillId="25" borderId="25" xfId="0" applyFont="1" applyFill="1" applyBorder="1" applyAlignment="1" applyProtection="1">
      <alignment horizontal="center" vertical="center" wrapText="1"/>
      <protection locked="0"/>
    </xf>
    <xf numFmtId="168" fontId="24" fillId="25" borderId="25" xfId="0" applyNumberFormat="1" applyFont="1" applyFill="1" applyBorder="1" applyAlignment="1" applyProtection="1">
      <alignment horizontal="center" vertical="center" wrapText="1"/>
      <protection locked="0"/>
    </xf>
    <xf numFmtId="169" fontId="24" fillId="25" borderId="25" xfId="0" applyNumberFormat="1" applyFont="1" applyFill="1" applyBorder="1" applyAlignment="1" applyProtection="1">
      <alignment horizontal="center" vertical="center" wrapText="1"/>
      <protection locked="0"/>
    </xf>
    <xf numFmtId="164" fontId="24" fillId="25" borderId="25" xfId="0" applyFont="1" applyFill="1" applyBorder="1" applyAlignment="1" applyProtection="1">
      <alignment horizontal="center"/>
      <protection locked="0"/>
    </xf>
    <xf numFmtId="168" fontId="24" fillId="25" borderId="25" xfId="0" applyNumberFormat="1" applyFont="1" applyFill="1" applyBorder="1" applyAlignment="1" applyProtection="1">
      <alignment vertical="center" wrapText="1"/>
      <protection locked="0"/>
    </xf>
    <xf numFmtId="164" fontId="24" fillId="25" borderId="18" xfId="0" applyFont="1" applyFill="1" applyBorder="1" applyAlignment="1" applyProtection="1">
      <alignment horizontal="center" vertical="center" wrapText="1"/>
      <protection locked="0"/>
    </xf>
    <xf numFmtId="164" fontId="21" fillId="24" borderId="0" xfId="0" applyFont="1" applyFill="1" applyBorder="1" applyAlignment="1">
      <alignment horizontal="left" vertical="center" wrapText="1"/>
    </xf>
    <xf numFmtId="168" fontId="24" fillId="24" borderId="0" xfId="0" applyNumberFormat="1" applyFont="1" applyFill="1" applyBorder="1" applyAlignment="1">
      <alignment horizontal="center" vertical="center" wrapText="1"/>
    </xf>
    <xf numFmtId="164" fontId="30" fillId="24" borderId="0" xfId="0" applyFont="1" applyFill="1" applyBorder="1" applyAlignment="1">
      <alignment horizontal="center" vertical="center" wrapText="1"/>
    </xf>
    <xf numFmtId="164" fontId="30" fillId="20" borderId="12" xfId="0" applyFont="1" applyFill="1" applyBorder="1" applyAlignment="1">
      <alignment horizontal="center" vertical="center" wrapText="1"/>
    </xf>
    <xf numFmtId="164" fontId="22" fillId="20" borderId="30" xfId="0" applyFont="1" applyFill="1" applyBorder="1" applyAlignment="1">
      <alignment horizontal="left" vertical="center"/>
    </xf>
    <xf numFmtId="164" fontId="24" fillId="25" borderId="32" xfId="0" applyNumberFormat="1" applyFont="1" applyFill="1" applyBorder="1" applyAlignment="1" applyProtection="1">
      <alignment horizontal="center" vertical="center"/>
      <protection locked="0"/>
    </xf>
    <xf numFmtId="164" fontId="22" fillId="20" borderId="15" xfId="0" applyFont="1" applyFill="1" applyBorder="1" applyAlignment="1">
      <alignment horizontal="left" vertical="center"/>
    </xf>
    <xf numFmtId="170" fontId="24" fillId="25" borderId="16" xfId="0" applyNumberFormat="1" applyFont="1" applyFill="1" applyBorder="1" applyAlignment="1" applyProtection="1">
      <alignment horizontal="center" vertical="center"/>
      <protection locked="0"/>
    </xf>
    <xf numFmtId="164" fontId="22" fillId="20" borderId="17" xfId="0" applyFont="1" applyFill="1" applyBorder="1" applyAlignment="1">
      <alignment horizontal="left" vertical="center"/>
    </xf>
    <xf numFmtId="164" fontId="24" fillId="25" borderId="18" xfId="0" applyFont="1" applyFill="1" applyBorder="1" applyAlignment="1" applyProtection="1">
      <alignment horizontal="center" vertical="center"/>
      <protection locked="0"/>
    </xf>
    <xf numFmtId="164" fontId="21" fillId="24" borderId="0" xfId="0" applyFont="1" applyFill="1" applyBorder="1" applyAlignment="1">
      <alignment horizontal="center" vertical="center"/>
    </xf>
    <xf numFmtId="164" fontId="30" fillId="20" borderId="12" xfId="0" applyFont="1" applyFill="1" applyBorder="1" applyAlignment="1">
      <alignment horizontal="center" vertical="center"/>
    </xf>
    <xf numFmtId="164" fontId="34" fillId="25" borderId="32" xfId="0" applyFont="1" applyFill="1" applyBorder="1" applyAlignment="1" applyProtection="1">
      <alignment horizontal="center" vertical="center"/>
      <protection locked="0"/>
    </xf>
    <xf numFmtId="164" fontId="22" fillId="20" borderId="15" xfId="0" applyFont="1" applyFill="1" applyBorder="1" applyAlignment="1">
      <alignment horizontal="left" vertical="center" wrapText="1"/>
    </xf>
    <xf numFmtId="164" fontId="31" fillId="25" borderId="16" xfId="0" applyFont="1" applyFill="1" applyBorder="1" applyAlignment="1" applyProtection="1">
      <alignment horizontal="center" vertical="center"/>
      <protection locked="0"/>
    </xf>
    <xf numFmtId="171" fontId="22" fillId="20" borderId="15" xfId="0" applyNumberFormat="1" applyFont="1" applyFill="1" applyBorder="1" applyAlignment="1">
      <alignment horizontal="left" vertical="center"/>
    </xf>
    <xf numFmtId="164" fontId="22" fillId="20" borderId="17" xfId="0" applyFont="1" applyFill="1" applyBorder="1" applyAlignment="1">
      <alignment horizontal="left" vertical="center" wrapText="1"/>
    </xf>
    <xf numFmtId="164" fontId="35" fillId="24" borderId="0" xfId="0" applyFont="1" applyFill="1" applyBorder="1" applyAlignment="1" applyProtection="1">
      <alignment horizontal="center" vertical="center" wrapText="1"/>
      <protection locked="0"/>
    </xf>
    <xf numFmtId="164" fontId="24" fillId="25" borderId="32" xfId="0" applyFont="1" applyFill="1" applyBorder="1" applyAlignment="1" applyProtection="1">
      <alignment horizontal="center" vertical="center"/>
      <protection locked="0"/>
    </xf>
    <xf numFmtId="164" fontId="21" fillId="24" borderId="0" xfId="0" applyFont="1" applyFill="1" applyBorder="1" applyAlignment="1">
      <alignment horizontal="center" vertical="center" wrapText="1"/>
    </xf>
    <xf numFmtId="164" fontId="21" fillId="20" borderId="33" xfId="0" applyFont="1" applyFill="1" applyBorder="1" applyAlignment="1">
      <alignment horizontal="center" vertical="center" wrapText="1"/>
    </xf>
    <xf numFmtId="164" fontId="21" fillId="20" borderId="34" xfId="0" applyFont="1" applyFill="1" applyBorder="1" applyAlignment="1">
      <alignment horizontal="center" vertical="center" wrapText="1"/>
    </xf>
    <xf numFmtId="164" fontId="24" fillId="25" borderId="30" xfId="0" applyFont="1" applyFill="1" applyBorder="1" applyAlignment="1" applyProtection="1">
      <alignment horizontal="center" vertical="center" wrapText="1"/>
      <protection locked="0"/>
    </xf>
    <xf numFmtId="164" fontId="24" fillId="25" borderId="35" xfId="0" applyFont="1" applyFill="1" applyBorder="1" applyAlignment="1" applyProtection="1">
      <alignment horizontal="center" vertical="center" wrapText="1"/>
      <protection locked="0"/>
    </xf>
    <xf numFmtId="164" fontId="24" fillId="25" borderId="36" xfId="0" applyFont="1" applyFill="1" applyBorder="1" applyAlignment="1" applyProtection="1">
      <alignment horizontal="center" vertical="center" wrapText="1"/>
      <protection locked="0"/>
    </xf>
    <xf numFmtId="164" fontId="24" fillId="25" borderId="37" xfId="0" applyFont="1" applyFill="1" applyBorder="1" applyAlignment="1" applyProtection="1">
      <alignment horizontal="center" vertical="center" wrapText="1"/>
      <protection locked="0"/>
    </xf>
    <xf numFmtId="164" fontId="22" fillId="20" borderId="30" xfId="0" applyFont="1" applyFill="1" applyBorder="1" applyAlignment="1">
      <alignment horizontal="left" vertical="center" wrapText="1"/>
    </xf>
    <xf numFmtId="164" fontId="22" fillId="20" borderId="38" xfId="0" applyFont="1" applyFill="1" applyBorder="1" applyAlignment="1">
      <alignment horizontal="left" vertical="center" wrapText="1"/>
    </xf>
    <xf numFmtId="164" fontId="24" fillId="25" borderId="39" xfId="0" applyFont="1" applyFill="1" applyBorder="1" applyAlignment="1" applyProtection="1">
      <alignment horizontal="center" vertical="center" wrapText="1"/>
      <protection locked="0"/>
    </xf>
    <xf numFmtId="164" fontId="34" fillId="25" borderId="32" xfId="0" applyFont="1" applyFill="1" applyBorder="1" applyAlignment="1" applyProtection="1">
      <alignment horizontal="center" vertical="center" wrapText="1"/>
      <protection locked="0"/>
    </xf>
    <xf numFmtId="164" fontId="34" fillId="25" borderId="16" xfId="0" applyFont="1" applyFill="1" applyBorder="1" applyAlignment="1" applyProtection="1">
      <alignment horizontal="center" vertical="center" wrapText="1"/>
      <protection locked="0"/>
    </xf>
    <xf numFmtId="170" fontId="34" fillId="25" borderId="40" xfId="0" applyNumberFormat="1" applyFont="1" applyFill="1" applyBorder="1" applyAlignment="1" applyProtection="1">
      <alignment horizontal="center" vertical="center" wrapText="1"/>
      <protection locked="0"/>
    </xf>
    <xf numFmtId="164" fontId="30" fillId="20" borderId="41" xfId="0" applyFont="1" applyFill="1" applyBorder="1" applyAlignment="1">
      <alignment horizontal="center" vertical="center" wrapText="1"/>
    </xf>
    <xf numFmtId="164" fontId="22" fillId="20" borderId="13" xfId="0" applyFont="1" applyFill="1" applyBorder="1" applyAlignment="1">
      <alignment vertical="center" wrapText="1"/>
    </xf>
    <xf numFmtId="164" fontId="24" fillId="25" borderId="42" xfId="0" applyFont="1" applyFill="1" applyBorder="1" applyAlignment="1" applyProtection="1">
      <alignment horizontal="center" vertical="center" wrapText="1"/>
      <protection locked="0"/>
    </xf>
    <xf numFmtId="164" fontId="24" fillId="25" borderId="43" xfId="0" applyFont="1" applyFill="1" applyBorder="1" applyAlignment="1" applyProtection="1">
      <alignment horizontal="center" vertical="center" wrapText="1"/>
      <protection locked="0"/>
    </xf>
    <xf numFmtId="164" fontId="22" fillId="20" borderId="15" xfId="0" applyFont="1" applyFill="1" applyBorder="1" applyAlignment="1">
      <alignment vertical="center" wrapText="1"/>
    </xf>
    <xf numFmtId="164" fontId="24" fillId="25" borderId="40" xfId="0" applyFont="1" applyFill="1" applyBorder="1" applyAlignment="1" applyProtection="1">
      <alignment horizontal="center" vertical="center" wrapText="1"/>
      <protection locked="0"/>
    </xf>
    <xf numFmtId="164" fontId="21" fillId="20" borderId="13" xfId="0" applyFont="1" applyFill="1" applyBorder="1" applyAlignment="1">
      <alignment horizontal="center" vertical="center"/>
    </xf>
    <xf numFmtId="164" fontId="36" fillId="20" borderId="44" xfId="0" applyFont="1" applyFill="1" applyBorder="1" applyAlignment="1">
      <alignment horizontal="center" vertical="center" wrapText="1"/>
    </xf>
    <xf numFmtId="164" fontId="37" fillId="20" borderId="44" xfId="0" applyFont="1" applyFill="1" applyBorder="1" applyAlignment="1">
      <alignment horizontal="center" vertical="center" wrapText="1"/>
    </xf>
    <xf numFmtId="164" fontId="37" fillId="20" borderId="14" xfId="0" applyFont="1" applyFill="1" applyBorder="1" applyAlignment="1">
      <alignment horizontal="center" vertical="center" wrapText="1"/>
    </xf>
    <xf numFmtId="164" fontId="37" fillId="24" borderId="0" xfId="0" applyFont="1" applyFill="1" applyBorder="1" applyAlignment="1">
      <alignment vertical="center" wrapText="1"/>
    </xf>
    <xf numFmtId="164" fontId="21" fillId="20" borderId="17" xfId="0" applyFont="1" applyFill="1" applyBorder="1" applyAlignment="1">
      <alignment horizontal="left" vertical="center"/>
    </xf>
    <xf numFmtId="164" fontId="24" fillId="25" borderId="18" xfId="0" applyFont="1" applyFill="1" applyBorder="1" applyAlignment="1" applyProtection="1">
      <alignment wrapText="1"/>
      <protection locked="0"/>
    </xf>
    <xf numFmtId="164" fontId="37" fillId="20" borderId="45" xfId="0" applyFont="1" applyFill="1" applyBorder="1" applyAlignment="1">
      <alignment horizontal="center" vertical="center" wrapText="1"/>
    </xf>
    <xf numFmtId="164" fontId="37" fillId="24" borderId="0" xfId="0" applyFont="1" applyFill="1" applyBorder="1" applyAlignment="1">
      <alignment horizontal="center" vertical="center" wrapText="1"/>
    </xf>
    <xf numFmtId="164" fontId="24" fillId="25" borderId="46" xfId="0" applyFont="1" applyFill="1" applyBorder="1" applyAlignment="1" applyProtection="1">
      <alignment horizontal="center" vertical="center" wrapText="1"/>
      <protection locked="0"/>
    </xf>
    <xf numFmtId="164" fontId="24" fillId="25" borderId="18" xfId="0" applyFont="1" applyFill="1" applyBorder="1" applyAlignment="1" applyProtection="1">
      <alignment horizontal="center"/>
      <protection locked="0"/>
    </xf>
    <xf numFmtId="164" fontId="36" fillId="20" borderId="45" xfId="0" applyFont="1" applyFill="1" applyBorder="1" applyAlignment="1">
      <alignment horizontal="center" vertical="center" wrapText="1"/>
    </xf>
    <xf numFmtId="164" fontId="0" fillId="24" borderId="0" xfId="0" applyFont="1" applyFill="1" applyBorder="1" applyAlignment="1">
      <alignment horizontal="center"/>
    </xf>
    <xf numFmtId="164" fontId="36" fillId="20" borderId="14" xfId="0" applyFont="1" applyFill="1" applyBorder="1" applyAlignment="1">
      <alignment horizontal="center" vertical="center" wrapText="1"/>
    </xf>
    <xf numFmtId="164" fontId="24" fillId="25" borderId="47" xfId="0" applyFont="1" applyFill="1" applyBorder="1" applyAlignment="1" applyProtection="1">
      <alignment horizontal="center" vertical="center"/>
      <protection locked="0"/>
    </xf>
    <xf numFmtId="164" fontId="21" fillId="20" borderId="15" xfId="0" applyFont="1" applyFill="1" applyBorder="1" applyAlignment="1">
      <alignment vertical="center"/>
    </xf>
    <xf numFmtId="164" fontId="21" fillId="24" borderId="0" xfId="0" applyFont="1" applyFill="1" applyBorder="1" applyAlignment="1">
      <alignment vertical="center"/>
    </xf>
    <xf numFmtId="164" fontId="0" fillId="0" borderId="0" xfId="0" applyAlignment="1" applyProtection="1">
      <alignment/>
      <protection hidden="1"/>
    </xf>
    <xf numFmtId="164" fontId="0" fillId="0" borderId="0" xfId="0" applyAlignment="1">
      <alignment/>
    </xf>
    <xf numFmtId="164" fontId="0" fillId="0" borderId="0" xfId="0" applyFont="1" applyAlignment="1" applyProtection="1">
      <alignment/>
      <protection hidden="1"/>
    </xf>
    <xf numFmtId="164" fontId="0" fillId="0" borderId="0" xfId="0" applyFont="1" applyAlignment="1" applyProtection="1">
      <alignment vertical="top"/>
      <protection hidden="1"/>
    </xf>
    <xf numFmtId="165" fontId="0" fillId="0" borderId="0" xfId="0" applyNumberFormat="1" applyAlignment="1" applyProtection="1">
      <alignment horizontal="left"/>
      <protection hidden="1"/>
    </xf>
    <xf numFmtId="165" fontId="0" fillId="0" borderId="0" xfId="0" applyNumberFormat="1" applyAlignment="1">
      <alignment/>
    </xf>
    <xf numFmtId="165" fontId="0" fillId="0" borderId="0" xfId="0" applyNumberFormat="1" applyFont="1" applyAlignment="1" applyProtection="1">
      <alignment horizontal="left"/>
      <protection hidden="1"/>
    </xf>
    <xf numFmtId="169" fontId="0" fillId="0" borderId="0" xfId="0" applyNumberFormat="1" applyFont="1" applyAlignment="1" applyProtection="1">
      <alignment horizontal="left"/>
      <protection hidden="1"/>
    </xf>
    <xf numFmtId="165" fontId="0" fillId="0" borderId="0" xfId="0" applyNumberFormat="1" applyFont="1" applyAlignment="1">
      <alignment/>
    </xf>
    <xf numFmtId="170" fontId="0" fillId="0" borderId="0" xfId="0" applyNumberFormat="1" applyAlignment="1" applyProtection="1">
      <alignment horizontal="left"/>
      <protection hidden="1"/>
    </xf>
    <xf numFmtId="164" fontId="0" fillId="0" borderId="0" xfId="0" applyNumberFormat="1" applyAlignment="1" applyProtection="1">
      <alignment horizontal="left"/>
      <protection hidden="1"/>
    </xf>
  </cellXfs>
  <cellStyles count="90">
    <cellStyle name="Normal" xfId="0"/>
    <cellStyle name="Comma" xfId="15"/>
    <cellStyle name="Comma [0]" xfId="16"/>
    <cellStyle name="Currency" xfId="17"/>
    <cellStyle name="Currency [0]" xfId="18"/>
    <cellStyle name="Percent" xfId="19"/>
    <cellStyle name="Hyperlink" xfId="20"/>
    <cellStyle name="20 % – Zvýraznění1" xfId="21"/>
    <cellStyle name="20 % – Zvýraznění2" xfId="22"/>
    <cellStyle name="20 % – Zvýraznění3" xfId="23"/>
    <cellStyle name="20 % – Zvýraznění4" xfId="24"/>
    <cellStyle name="20 % – Zvýraznění5" xfId="25"/>
    <cellStyle name="20 % – Zvýraznění6" xfId="26"/>
    <cellStyle name="20% - Accent1" xfId="27"/>
    <cellStyle name="20% - Accent2" xfId="28"/>
    <cellStyle name="20% - Accent3" xfId="29"/>
    <cellStyle name="20% - Accent4" xfId="30"/>
    <cellStyle name="20% - Accent5" xfId="31"/>
    <cellStyle name="20% - Accent6" xfId="32"/>
    <cellStyle name="40 % – Zvýraznění1" xfId="33"/>
    <cellStyle name="40 % – Zvýraznění2" xfId="34"/>
    <cellStyle name="40 % – Zvýraznění3" xfId="35"/>
    <cellStyle name="40 % – Zvýraznění4" xfId="36"/>
    <cellStyle name="40 % – Zvýraznění5" xfId="37"/>
    <cellStyle name="40 % – Zvýraznění6" xfId="38"/>
    <cellStyle name="40% - Accent1" xfId="39"/>
    <cellStyle name="40% - Accent2" xfId="40"/>
    <cellStyle name="40% - Accent3" xfId="41"/>
    <cellStyle name="40% - Accent4" xfId="42"/>
    <cellStyle name="40% - Accent5" xfId="43"/>
    <cellStyle name="40% - Accent6" xfId="44"/>
    <cellStyle name="60 % – Zvýraznění1" xfId="45"/>
    <cellStyle name="60 % – Zvýraznění2" xfId="46"/>
    <cellStyle name="60 % – Zvýraznění3" xfId="47"/>
    <cellStyle name="60 % – Zvýraznění4" xfId="48"/>
    <cellStyle name="60 % – Zvýraznění5" xfId="49"/>
    <cellStyle name="60 % – Zvýraznění6"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elkem" xfId="65"/>
    <cellStyle name="Check Cell" xfId="66"/>
    <cellStyle name="Chybně" xfId="67"/>
    <cellStyle name="Explanatory Text" xfId="68"/>
    <cellStyle name="Good" xfId="69"/>
    <cellStyle name="Heading 1" xfId="70"/>
    <cellStyle name="Heading 2" xfId="71"/>
    <cellStyle name="Heading 3" xfId="72"/>
    <cellStyle name="Heading 4" xfId="73"/>
    <cellStyle name="Input" xfId="74"/>
    <cellStyle name="Kontrolní buňka" xfId="75"/>
    <cellStyle name="Linked Cell" xfId="76"/>
    <cellStyle name="Nadpis 1" xfId="77"/>
    <cellStyle name="Nadpis 2" xfId="78"/>
    <cellStyle name="Nadpis 3" xfId="79"/>
    <cellStyle name="Nadpis 4" xfId="80"/>
    <cellStyle name="Název" xfId="81"/>
    <cellStyle name="Neutral" xfId="82"/>
    <cellStyle name="Neutrální" xfId="83"/>
    <cellStyle name="normální_List1" xfId="84"/>
    <cellStyle name="Note" xfId="85"/>
    <cellStyle name="Output" xfId="86"/>
    <cellStyle name="Poznámka" xfId="87"/>
    <cellStyle name="Propojená buňka" xfId="88"/>
    <cellStyle name="Správně" xfId="89"/>
    <cellStyle name="Text upozornění" xfId="90"/>
    <cellStyle name="Title" xfId="91"/>
    <cellStyle name="Total" xfId="92"/>
    <cellStyle name="Vstup" xfId="93"/>
    <cellStyle name="Výpočet" xfId="94"/>
    <cellStyle name="Výstup" xfId="95"/>
    <cellStyle name="Vysvětlující text" xfId="96"/>
    <cellStyle name="Warning Text" xfId="97"/>
    <cellStyle name="Zvýraznění 1" xfId="98"/>
    <cellStyle name="Zvýraznění 2" xfId="99"/>
    <cellStyle name="Zvýraznění 3" xfId="100"/>
    <cellStyle name="Zvýraznění 4" xfId="101"/>
    <cellStyle name="Zvýraznění 5" xfId="102"/>
    <cellStyle name="Zvýraznění 6"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5252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2</xdr:col>
      <xdr:colOff>47625</xdr:colOff>
      <xdr:row>4</xdr:row>
      <xdr:rowOff>133350</xdr:rowOff>
    </xdr:to>
    <xdr:pic>
      <xdr:nvPicPr>
        <xdr:cNvPr id="1" name="1"/>
        <xdr:cNvPicPr preferRelativeResize="1">
          <a:picLocks noChangeAspect="1"/>
        </xdr:cNvPicPr>
      </xdr:nvPicPr>
      <xdr:blipFill>
        <a:blip r:embed="rId1"/>
        <a:stretch>
          <a:fillRect/>
        </a:stretch>
      </xdr:blipFill>
      <xdr:spPr>
        <a:xfrm>
          <a:off x="238125" y="209550"/>
          <a:ext cx="571500" cy="571500"/>
        </a:xfrm>
        <a:prstGeom prst="rect">
          <a:avLst/>
        </a:prstGeom>
        <a:blipFill>
          <a:blip r:embed=""/>
          <a:srcRect/>
          <a:stretch>
            <a:fillRect/>
          </a:stretch>
        </a:blipFill>
        <a:ln w="9525" cmpd="sng">
          <a:noFill/>
        </a:ln>
      </xdr:spPr>
    </xdr:pic>
    <xdr:clientData/>
  </xdr:twoCellAnchor>
  <xdr:twoCellAnchor>
    <xdr:from>
      <xdr:col>10</xdr:col>
      <xdr:colOff>552450</xdr:colOff>
      <xdr:row>1</xdr:row>
      <xdr:rowOff>38100</xdr:rowOff>
    </xdr:from>
    <xdr:to>
      <xdr:col>11</xdr:col>
      <xdr:colOff>514350</xdr:colOff>
      <xdr:row>4</xdr:row>
      <xdr:rowOff>123825</xdr:rowOff>
    </xdr:to>
    <xdr:pic>
      <xdr:nvPicPr>
        <xdr:cNvPr id="2" name="1"/>
        <xdr:cNvPicPr preferRelativeResize="1">
          <a:picLocks noChangeAspect="1"/>
        </xdr:cNvPicPr>
      </xdr:nvPicPr>
      <xdr:blipFill>
        <a:blip r:embed="rId1"/>
        <a:stretch>
          <a:fillRect/>
        </a:stretch>
      </xdr:blipFill>
      <xdr:spPr>
        <a:xfrm>
          <a:off x="6572250" y="200025"/>
          <a:ext cx="571500" cy="571500"/>
        </a:xfrm>
        <a:prstGeom prst="rect">
          <a:avLst/>
        </a:prstGeom>
        <a:blipFill>
          <a:blip r:embed=""/>
          <a:srcRect/>
          <a:stretch>
            <a:fillRect/>
          </a:stretch>
        </a:blipFill>
        <a:ln w="9525" cmpd="sng">
          <a:noFill/>
        </a:ln>
      </xdr:spPr>
    </xdr:pic>
    <xdr:clientData/>
  </xdr:twoCellAnchor>
  <xdr:twoCellAnchor>
    <xdr:from>
      <xdr:col>4</xdr:col>
      <xdr:colOff>533400</xdr:colOff>
      <xdr:row>6</xdr:row>
      <xdr:rowOff>57150</xdr:rowOff>
    </xdr:from>
    <xdr:to>
      <xdr:col>8</xdr:col>
      <xdr:colOff>295275</xdr:colOff>
      <xdr:row>9</xdr:row>
      <xdr:rowOff>114300</xdr:rowOff>
    </xdr:to>
    <xdr:pic>
      <xdr:nvPicPr>
        <xdr:cNvPr id="3" name="usaid mega logo"/>
        <xdr:cNvPicPr preferRelativeResize="1">
          <a:picLocks noChangeAspect="1"/>
        </xdr:cNvPicPr>
      </xdr:nvPicPr>
      <xdr:blipFill>
        <a:blip r:embed="rId2"/>
        <a:stretch>
          <a:fillRect/>
        </a:stretch>
      </xdr:blipFill>
      <xdr:spPr>
        <a:xfrm>
          <a:off x="2514600" y="1038225"/>
          <a:ext cx="2400300"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divoj.milosevic@pecinci.org" TargetMode="External" /><Relationship Id="rId2" Type="http://schemas.openxmlformats.org/officeDocument/2006/relationships/hyperlink" Target="mailto:radivoj.milosevic@pecinci.org" TargetMode="External" /><Relationship Id="rId3" Type="http://schemas.openxmlformats.org/officeDocument/2006/relationships/hyperlink" Target="http://www.pecinci.org/"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S154"/>
  <sheetViews>
    <sheetView tabSelected="1" workbookViewId="0" topLeftCell="A52">
      <selection activeCell="O66" sqref="O66"/>
    </sheetView>
  </sheetViews>
  <sheetFormatPr defaultColWidth="9.140625" defaultRowHeight="12.75"/>
  <cols>
    <col min="1" max="1" width="2.28125" style="1" customWidth="1"/>
    <col min="2" max="6" width="9.140625" style="1" customWidth="1"/>
    <col min="7" max="7" width="12.140625" style="1" customWidth="1"/>
    <col min="8" max="9" width="9.140625" style="1" customWidth="1"/>
    <col min="10" max="10" width="11.8515625" style="1" customWidth="1"/>
    <col min="11" max="12" width="9.140625" style="1" customWidth="1"/>
    <col min="13" max="13" width="20.00390625" style="1" customWidth="1"/>
    <col min="14" max="14" width="10.28125" style="1" customWidth="1"/>
    <col min="15" max="16384" width="9.140625" style="1" customWidth="1"/>
  </cols>
  <sheetData>
    <row r="2" spans="2:15" ht="12.75" customHeight="1">
      <c r="B2" s="2" t="s">
        <v>0</v>
      </c>
      <c r="C2" s="2"/>
      <c r="D2" s="2"/>
      <c r="E2" s="2"/>
      <c r="F2" s="2"/>
      <c r="G2" s="2"/>
      <c r="H2" s="2"/>
      <c r="I2" s="2"/>
      <c r="J2" s="2"/>
      <c r="K2" s="2"/>
      <c r="L2" s="2"/>
      <c r="M2" s="3"/>
      <c r="N2" s="3"/>
      <c r="O2" s="4"/>
    </row>
    <row r="3" spans="2:15" ht="12.75" customHeight="1">
      <c r="B3" s="2"/>
      <c r="C3" s="2"/>
      <c r="D3" s="2"/>
      <c r="E3" s="2"/>
      <c r="F3" s="2"/>
      <c r="G3" s="2"/>
      <c r="H3" s="2"/>
      <c r="I3" s="2"/>
      <c r="J3" s="2"/>
      <c r="K3" s="2"/>
      <c r="L3" s="2"/>
      <c r="M3" s="3"/>
      <c r="N3" s="3"/>
      <c r="O3" s="4"/>
    </row>
    <row r="4" spans="2:15" ht="12.75" customHeight="1">
      <c r="B4" s="5" t="s">
        <v>1</v>
      </c>
      <c r="C4" s="5"/>
      <c r="D4" s="5"/>
      <c r="E4" s="5"/>
      <c r="F4" s="5"/>
      <c r="G4" s="5"/>
      <c r="H4" s="5"/>
      <c r="I4" s="5"/>
      <c r="J4" s="5"/>
      <c r="K4" s="5"/>
      <c r="L4" s="5"/>
      <c r="M4" s="6"/>
      <c r="N4" s="6"/>
      <c r="O4" s="4"/>
    </row>
    <row r="5" spans="2:15" ht="13.5" customHeight="1">
      <c r="B5" s="5"/>
      <c r="C5" s="5"/>
      <c r="D5" s="5"/>
      <c r="E5" s="5"/>
      <c r="F5" s="5"/>
      <c r="G5" s="5"/>
      <c r="H5" s="5"/>
      <c r="I5" s="5"/>
      <c r="J5" s="5"/>
      <c r="K5" s="5"/>
      <c r="L5" s="5"/>
      <c r="M5" s="6"/>
      <c r="N5" s="6"/>
      <c r="O5" s="4"/>
    </row>
    <row r="7" spans="2:15" ht="12.75" customHeight="1">
      <c r="B7" s="7" t="s">
        <v>2</v>
      </c>
      <c r="C7" s="7"/>
      <c r="D7" s="7"/>
      <c r="E7" s="7"/>
      <c r="F7" s="7"/>
      <c r="G7" s="7"/>
      <c r="H7" s="7"/>
      <c r="I7" s="7"/>
      <c r="J7" s="7"/>
      <c r="K7" s="7"/>
      <c r="L7" s="7"/>
      <c r="M7" s="3"/>
      <c r="N7" s="3"/>
      <c r="O7" s="4"/>
    </row>
    <row r="8" spans="2:15" ht="12.75" customHeight="1">
      <c r="B8" s="7"/>
      <c r="C8" s="7"/>
      <c r="D8" s="7"/>
      <c r="E8" s="7"/>
      <c r="F8" s="7"/>
      <c r="G8" s="7"/>
      <c r="H8" s="7"/>
      <c r="I8" s="7"/>
      <c r="J8" s="7"/>
      <c r="K8" s="7"/>
      <c r="L8" s="7"/>
      <c r="M8" s="3"/>
      <c r="N8" s="3"/>
      <c r="O8" s="4"/>
    </row>
    <row r="9" spans="2:15" ht="12.75" customHeight="1">
      <c r="B9" s="5"/>
      <c r="C9" s="5"/>
      <c r="D9" s="5"/>
      <c r="E9" s="5"/>
      <c r="F9" s="5"/>
      <c r="G9" s="5"/>
      <c r="H9" s="5"/>
      <c r="I9" s="5"/>
      <c r="J9" s="5"/>
      <c r="K9" s="5"/>
      <c r="L9" s="5"/>
      <c r="M9" s="6"/>
      <c r="N9" s="6"/>
      <c r="O9" s="4"/>
    </row>
    <row r="10" spans="2:15" ht="13.5" customHeight="1">
      <c r="B10" s="5"/>
      <c r="C10" s="5"/>
      <c r="D10" s="5"/>
      <c r="E10" s="5"/>
      <c r="F10" s="5"/>
      <c r="G10" s="5"/>
      <c r="H10" s="5"/>
      <c r="I10" s="5"/>
      <c r="J10" s="5"/>
      <c r="K10" s="5"/>
      <c r="L10" s="5"/>
      <c r="M10" s="6"/>
      <c r="N10" s="6"/>
      <c r="O10" s="4"/>
    </row>
    <row r="11" spans="2:15" ht="13.5" customHeight="1">
      <c r="B11" s="8"/>
      <c r="C11" s="8"/>
      <c r="D11" s="8"/>
      <c r="E11" s="8"/>
      <c r="F11" s="8"/>
      <c r="G11" s="8"/>
      <c r="H11" s="8"/>
      <c r="I11" s="8"/>
      <c r="J11" s="8"/>
      <c r="K11" s="8"/>
      <c r="L11" s="8"/>
      <c r="M11" s="6"/>
      <c r="N11" s="6"/>
      <c r="O11" s="4"/>
    </row>
    <row r="12" spans="2:15" ht="16.5" customHeight="1">
      <c r="B12" s="9" t="s">
        <v>3</v>
      </c>
      <c r="C12" s="9"/>
      <c r="D12" s="9"/>
      <c r="E12" s="9"/>
      <c r="F12" s="9"/>
      <c r="G12" s="9"/>
      <c r="H12" s="9"/>
      <c r="I12" s="9"/>
      <c r="J12" s="9"/>
      <c r="K12" s="9"/>
      <c r="L12" s="9"/>
      <c r="M12" s="4"/>
      <c r="N12" s="4"/>
      <c r="O12" s="4"/>
    </row>
    <row r="13" spans="2:15" ht="16.5" customHeight="1">
      <c r="B13" s="9"/>
      <c r="C13" s="9"/>
      <c r="D13" s="9"/>
      <c r="E13" s="9"/>
      <c r="F13" s="9"/>
      <c r="G13" s="9"/>
      <c r="H13" s="9"/>
      <c r="I13" s="9"/>
      <c r="J13" s="9"/>
      <c r="K13" s="9"/>
      <c r="L13" s="9"/>
      <c r="M13" s="4"/>
      <c r="N13" s="4"/>
      <c r="O13" s="4"/>
    </row>
    <row r="14" spans="3:15" ht="16.5" customHeight="1">
      <c r="C14" s="10"/>
      <c r="D14" s="10"/>
      <c r="E14" s="10"/>
      <c r="F14" s="10"/>
      <c r="G14" s="10"/>
      <c r="H14" s="10"/>
      <c r="I14" s="10"/>
      <c r="J14" s="10"/>
      <c r="K14" s="10"/>
      <c r="L14" s="10"/>
      <c r="M14" s="4"/>
      <c r="N14" s="4"/>
      <c r="O14" s="4"/>
    </row>
    <row r="15" spans="2:15" ht="19.5" customHeight="1">
      <c r="B15" s="11" t="s">
        <v>4</v>
      </c>
      <c r="C15" s="11"/>
      <c r="D15" s="11"/>
      <c r="E15" s="11"/>
      <c r="F15" s="12" t="s">
        <v>5</v>
      </c>
      <c r="G15" s="12"/>
      <c r="H15" s="12"/>
      <c r="I15" s="12"/>
      <c r="J15" s="12"/>
      <c r="K15" s="12"/>
      <c r="L15" s="12"/>
      <c r="M15" s="4"/>
      <c r="N15" s="4"/>
      <c r="O15" s="4"/>
    </row>
    <row r="16" spans="2:12" ht="19.5" customHeight="1">
      <c r="B16" s="13" t="s">
        <v>6</v>
      </c>
      <c r="C16" s="13"/>
      <c r="D16" s="13"/>
      <c r="E16" s="13"/>
      <c r="F16" s="14" t="s">
        <v>7</v>
      </c>
      <c r="G16" s="14"/>
      <c r="H16" s="14"/>
      <c r="I16" s="14"/>
      <c r="J16" s="14"/>
      <c r="K16" s="14"/>
      <c r="L16" s="14"/>
    </row>
    <row r="17" spans="2:12" ht="19.5" customHeight="1">
      <c r="B17" s="13" t="s">
        <v>8</v>
      </c>
      <c r="C17" s="13"/>
      <c r="D17" s="13"/>
      <c r="E17" s="13"/>
      <c r="F17" s="15" t="s">
        <v>9</v>
      </c>
      <c r="G17" s="15"/>
      <c r="H17" s="15"/>
      <c r="I17" s="15"/>
      <c r="J17" s="15"/>
      <c r="K17" s="15"/>
      <c r="L17" s="15"/>
    </row>
    <row r="18" spans="2:12" ht="19.5" customHeight="1">
      <c r="B18" s="13" t="s">
        <v>10</v>
      </c>
      <c r="C18" s="13"/>
      <c r="D18" s="13"/>
      <c r="E18" s="13"/>
      <c r="F18" s="15" t="s">
        <v>11</v>
      </c>
      <c r="G18" s="15"/>
      <c r="H18" s="15"/>
      <c r="I18" s="15"/>
      <c r="J18" s="15"/>
      <c r="K18" s="15"/>
      <c r="L18" s="15"/>
    </row>
    <row r="19" spans="2:12" ht="19.5" customHeight="1">
      <c r="B19" s="13" t="s">
        <v>12</v>
      </c>
      <c r="C19" s="13"/>
      <c r="D19" s="13"/>
      <c r="E19" s="13"/>
      <c r="F19" s="15" t="s">
        <v>13</v>
      </c>
      <c r="G19" s="15"/>
      <c r="H19" s="15"/>
      <c r="I19" s="15"/>
      <c r="J19" s="15"/>
      <c r="K19" s="15"/>
      <c r="L19" s="15"/>
    </row>
    <row r="20" spans="2:12" ht="19.5" customHeight="1">
      <c r="B20" s="13" t="s">
        <v>14</v>
      </c>
      <c r="C20" s="13"/>
      <c r="D20" s="13"/>
      <c r="E20" s="13"/>
      <c r="F20" s="16" t="s">
        <v>15</v>
      </c>
      <c r="G20" s="16"/>
      <c r="H20" s="16"/>
      <c r="I20" s="16"/>
      <c r="J20" s="16"/>
      <c r="K20" s="16"/>
      <c r="L20" s="16"/>
    </row>
    <row r="21" spans="2:12" ht="19.5" customHeight="1">
      <c r="B21" s="13" t="s">
        <v>16</v>
      </c>
      <c r="C21" s="13"/>
      <c r="D21" s="13"/>
      <c r="E21" s="13"/>
      <c r="F21" s="15" t="s">
        <v>17</v>
      </c>
      <c r="G21" s="15"/>
      <c r="H21" s="15"/>
      <c r="I21" s="15"/>
      <c r="J21" s="15"/>
      <c r="K21" s="15"/>
      <c r="L21" s="15"/>
    </row>
    <row r="22" spans="2:12" ht="19.5" customHeight="1">
      <c r="B22" s="17" t="s">
        <v>18</v>
      </c>
      <c r="C22" s="17"/>
      <c r="D22" s="17"/>
      <c r="E22" s="17"/>
      <c r="F22" s="18">
        <v>40212</v>
      </c>
      <c r="G22" s="18"/>
      <c r="H22" s="18"/>
      <c r="I22" s="18"/>
      <c r="J22" s="18"/>
      <c r="K22" s="18"/>
      <c r="L22" s="18"/>
    </row>
    <row r="23" spans="2:12" ht="12.75">
      <c r="B23" s="19"/>
      <c r="C23" s="19"/>
      <c r="D23" s="19"/>
      <c r="E23" s="19"/>
      <c r="F23" s="20"/>
      <c r="G23" s="20"/>
      <c r="H23" s="20"/>
      <c r="I23" s="20"/>
      <c r="J23" s="20"/>
      <c r="K23" s="20"/>
      <c r="L23" s="20"/>
    </row>
    <row r="24" spans="2:15" ht="16.5" customHeight="1">
      <c r="B24" s="9" t="s">
        <v>19</v>
      </c>
      <c r="C24" s="9"/>
      <c r="D24" s="9"/>
      <c r="E24" s="9"/>
      <c r="F24" s="9"/>
      <c r="G24" s="9"/>
      <c r="H24" s="9"/>
      <c r="I24" s="9"/>
      <c r="J24" s="9"/>
      <c r="K24" s="9"/>
      <c r="L24" s="9"/>
      <c r="M24" s="4"/>
      <c r="N24" s="4"/>
      <c r="O24" s="4"/>
    </row>
    <row r="25" spans="2:15" ht="16.5" customHeight="1">
      <c r="B25" s="9"/>
      <c r="C25" s="9"/>
      <c r="D25" s="9"/>
      <c r="E25" s="9"/>
      <c r="F25" s="9"/>
      <c r="G25" s="9"/>
      <c r="H25" s="9"/>
      <c r="I25" s="9"/>
      <c r="J25" s="9"/>
      <c r="K25" s="9"/>
      <c r="L25" s="9"/>
      <c r="M25" s="4"/>
      <c r="N25" s="4"/>
      <c r="O25" s="4"/>
    </row>
    <row r="26" spans="1:13" s="24" customFormat="1" ht="12.75">
      <c r="A26" s="21"/>
      <c r="B26" s="22"/>
      <c r="C26" s="22"/>
      <c r="D26" s="22"/>
      <c r="E26" s="22"/>
      <c r="F26" s="23"/>
      <c r="G26" s="23"/>
      <c r="H26" s="23"/>
      <c r="I26" s="23"/>
      <c r="J26" s="23"/>
      <c r="K26" s="23"/>
      <c r="L26" s="23"/>
      <c r="M26" s="21"/>
    </row>
    <row r="27" spans="2:7" ht="16.5" customHeight="1">
      <c r="B27" s="25" t="s">
        <v>20</v>
      </c>
      <c r="C27" s="25"/>
      <c r="D27" s="25"/>
      <c r="E27" s="25"/>
      <c r="F27" s="26">
        <v>125591</v>
      </c>
      <c r="G27" s="26"/>
    </row>
    <row r="28" spans="2:7" ht="16.5" customHeight="1">
      <c r="B28" s="27" t="s">
        <v>21</v>
      </c>
      <c r="C28" s="27"/>
      <c r="D28" s="27"/>
      <c r="E28" s="27"/>
      <c r="F28" s="28">
        <v>0</v>
      </c>
      <c r="G28" s="28"/>
    </row>
    <row r="29" spans="2:7" ht="15" customHeight="1">
      <c r="B29" s="29"/>
      <c r="C29" s="29"/>
      <c r="D29" s="29"/>
      <c r="E29" s="29"/>
      <c r="F29" s="30"/>
      <c r="G29" s="30"/>
    </row>
    <row r="30" spans="2:12" ht="15" customHeight="1">
      <c r="B30" s="31" t="s">
        <v>22</v>
      </c>
      <c r="C30" s="31"/>
      <c r="D30" s="31"/>
      <c r="E30" s="31"/>
      <c r="F30" s="31"/>
      <c r="G30" s="31"/>
      <c r="H30" s="31"/>
      <c r="I30" s="31"/>
      <c r="J30" s="31"/>
      <c r="K30" s="31"/>
      <c r="L30" s="31"/>
    </row>
    <row r="31" spans="2:12" ht="15" customHeight="1">
      <c r="B31" s="31"/>
      <c r="C31" s="31"/>
      <c r="D31" s="31"/>
      <c r="E31" s="31"/>
      <c r="F31" s="31"/>
      <c r="G31" s="31"/>
      <c r="H31" s="31"/>
      <c r="I31" s="31"/>
      <c r="J31" s="31"/>
      <c r="K31" s="31"/>
      <c r="L31" s="31"/>
    </row>
    <row r="32" spans="2:12" ht="15" customHeight="1">
      <c r="B32" s="31"/>
      <c r="C32" s="31"/>
      <c r="D32" s="31"/>
      <c r="E32" s="31"/>
      <c r="F32" s="31"/>
      <c r="G32" s="31"/>
      <c r="H32" s="31"/>
      <c r="I32" s="31"/>
      <c r="J32" s="31"/>
      <c r="K32" s="31"/>
      <c r="L32" s="31"/>
    </row>
    <row r="33" spans="2:12" ht="15" customHeight="1">
      <c r="B33" s="32"/>
      <c r="C33" s="32"/>
      <c r="D33" s="33" t="s">
        <v>23</v>
      </c>
      <c r="E33" s="33"/>
      <c r="F33" s="34" t="s">
        <v>24</v>
      </c>
      <c r="G33" s="34"/>
      <c r="H33" s="34"/>
      <c r="I33" s="35" t="s">
        <v>25</v>
      </c>
      <c r="J33" s="35"/>
      <c r="K33" s="35"/>
      <c r="L33" s="35"/>
    </row>
    <row r="34" spans="2:12" ht="15" customHeight="1">
      <c r="B34" s="36" t="s">
        <v>26</v>
      </c>
      <c r="C34" s="36"/>
      <c r="D34" s="37">
        <v>35546</v>
      </c>
      <c r="E34" s="37"/>
      <c r="F34" s="37" t="s">
        <v>27</v>
      </c>
      <c r="G34" s="37"/>
      <c r="H34" s="37"/>
      <c r="I34" s="38" t="s">
        <v>28</v>
      </c>
      <c r="J34" s="38"/>
      <c r="K34" s="38"/>
      <c r="L34" s="38"/>
    </row>
    <row r="35" spans="2:12" ht="15" customHeight="1">
      <c r="B35" s="36" t="s">
        <v>29</v>
      </c>
      <c r="C35" s="36"/>
      <c r="D35" s="37">
        <v>30059</v>
      </c>
      <c r="E35" s="37"/>
      <c r="F35" s="37" t="s">
        <v>27</v>
      </c>
      <c r="G35" s="37"/>
      <c r="H35" s="37"/>
      <c r="I35" s="38" t="s">
        <v>30</v>
      </c>
      <c r="J35" s="38"/>
      <c r="K35" s="38"/>
      <c r="L35" s="38"/>
    </row>
    <row r="36" spans="2:13" ht="15" customHeight="1">
      <c r="B36" s="36" t="s">
        <v>31</v>
      </c>
      <c r="C36" s="36"/>
      <c r="D36" s="37">
        <v>32359</v>
      </c>
      <c r="E36" s="37"/>
      <c r="F36" s="37" t="s">
        <v>27</v>
      </c>
      <c r="G36" s="37"/>
      <c r="H36" s="37"/>
      <c r="I36" s="38" t="s">
        <v>32</v>
      </c>
      <c r="J36" s="38"/>
      <c r="K36" s="38"/>
      <c r="L36" s="38"/>
      <c r="M36" s="39"/>
    </row>
    <row r="37" spans="2:12" ht="15" customHeight="1">
      <c r="B37" s="36" t="s">
        <v>33</v>
      </c>
      <c r="C37" s="36"/>
      <c r="D37" s="37">
        <v>27627</v>
      </c>
      <c r="E37" s="37"/>
      <c r="F37" s="37" t="s">
        <v>27</v>
      </c>
      <c r="G37" s="37"/>
      <c r="H37" s="37"/>
      <c r="I37" s="38" t="s">
        <v>34</v>
      </c>
      <c r="J37" s="38"/>
      <c r="K37" s="38"/>
      <c r="L37" s="38"/>
    </row>
    <row r="38" spans="2:12" ht="15" customHeight="1">
      <c r="B38" s="40" t="s">
        <v>35</v>
      </c>
      <c r="C38" s="40"/>
      <c r="D38" s="41"/>
      <c r="E38" s="41"/>
      <c r="F38" s="41" t="s">
        <v>36</v>
      </c>
      <c r="G38" s="41"/>
      <c r="H38" s="41"/>
      <c r="I38" s="42"/>
      <c r="J38" s="42"/>
      <c r="K38" s="42"/>
      <c r="L38" s="42"/>
    </row>
    <row r="39" spans="2:7" ht="15" customHeight="1">
      <c r="B39" s="29"/>
      <c r="C39" s="29"/>
      <c r="D39" s="29"/>
      <c r="E39" s="29"/>
      <c r="F39" s="30"/>
      <c r="G39" s="30"/>
    </row>
    <row r="40" spans="2:15" ht="16.5" customHeight="1">
      <c r="B40" s="9" t="s">
        <v>37</v>
      </c>
      <c r="C40" s="9"/>
      <c r="D40" s="9"/>
      <c r="E40" s="9"/>
      <c r="F40" s="9"/>
      <c r="G40" s="9"/>
      <c r="H40" s="9"/>
      <c r="I40" s="9"/>
      <c r="J40" s="9"/>
      <c r="K40" s="9"/>
      <c r="L40" s="9"/>
      <c r="M40" s="4"/>
      <c r="N40" s="4"/>
      <c r="O40" s="4"/>
    </row>
    <row r="41" spans="2:15" ht="16.5" customHeight="1">
      <c r="B41" s="9"/>
      <c r="C41" s="9"/>
      <c r="D41" s="9"/>
      <c r="E41" s="9"/>
      <c r="F41" s="9"/>
      <c r="G41" s="9"/>
      <c r="H41" s="9"/>
      <c r="I41" s="9"/>
      <c r="J41" s="9"/>
      <c r="K41" s="9"/>
      <c r="L41" s="9"/>
      <c r="M41" s="4"/>
      <c r="N41" s="4"/>
      <c r="O41" s="4"/>
    </row>
    <row r="42" spans="2:12" s="4" customFormat="1" ht="55.5" customHeight="1">
      <c r="B42" s="43" t="s">
        <v>38</v>
      </c>
      <c r="C42" s="43"/>
      <c r="D42" s="43"/>
      <c r="E42" s="43"/>
      <c r="F42" s="43"/>
      <c r="G42" s="43"/>
      <c r="H42" s="43"/>
      <c r="I42" s="43"/>
      <c r="J42" s="43"/>
      <c r="K42" s="43"/>
      <c r="L42" s="43"/>
    </row>
    <row r="43" spans="2:12" ht="13.5">
      <c r="B43" s="44"/>
      <c r="C43" s="44"/>
      <c r="D43" s="44"/>
      <c r="E43" s="44"/>
      <c r="F43" s="44"/>
      <c r="G43" s="44"/>
      <c r="H43" s="44"/>
      <c r="I43" s="44"/>
      <c r="J43" s="44"/>
      <c r="K43" s="44"/>
      <c r="L43" s="44"/>
    </row>
    <row r="44" spans="2:19" s="45" customFormat="1" ht="39.75" customHeight="1">
      <c r="B44" s="46"/>
      <c r="C44" s="46"/>
      <c r="D44" s="47" t="s">
        <v>39</v>
      </c>
      <c r="E44" s="47"/>
      <c r="F44" s="47" t="s">
        <v>40</v>
      </c>
      <c r="G44" s="47" t="s">
        <v>41</v>
      </c>
      <c r="H44" s="47" t="s">
        <v>42</v>
      </c>
      <c r="I44" s="47"/>
      <c r="J44" s="47" t="s">
        <v>43</v>
      </c>
      <c r="K44" s="47" t="s">
        <v>44</v>
      </c>
      <c r="L44" s="47" t="s">
        <v>45</v>
      </c>
      <c r="M44" s="47" t="s">
        <v>46</v>
      </c>
      <c r="N44" s="47" t="s">
        <v>47</v>
      </c>
      <c r="O44" s="47" t="s">
        <v>48</v>
      </c>
      <c r="P44" s="47"/>
      <c r="Q44" s="48" t="s">
        <v>25</v>
      </c>
      <c r="R44" s="48"/>
      <c r="S44" s="49"/>
    </row>
    <row r="45" spans="2:19" s="45" customFormat="1" ht="15" customHeight="1">
      <c r="B45" s="50" t="s">
        <v>49</v>
      </c>
      <c r="C45" s="50"/>
      <c r="D45" s="51"/>
      <c r="E45" s="51"/>
      <c r="F45" s="52"/>
      <c r="G45" s="53"/>
      <c r="H45" s="51"/>
      <c r="I45" s="51"/>
      <c r="J45" s="51"/>
      <c r="K45" s="51"/>
      <c r="L45" s="54"/>
      <c r="M45" s="52"/>
      <c r="N45" s="55" t="s">
        <v>36</v>
      </c>
      <c r="O45" s="51"/>
      <c r="P45" s="51"/>
      <c r="Q45" s="56"/>
      <c r="R45" s="56"/>
      <c r="S45" s="57"/>
    </row>
    <row r="46" spans="2:19" s="45" customFormat="1" ht="15" customHeight="1">
      <c r="B46" s="58" t="s">
        <v>50</v>
      </c>
      <c r="C46" s="58"/>
      <c r="D46" s="59"/>
      <c r="E46" s="59"/>
      <c r="F46" s="60"/>
      <c r="G46" s="61"/>
      <c r="H46" s="59"/>
      <c r="I46" s="59"/>
      <c r="J46" s="59"/>
      <c r="K46" s="59"/>
      <c r="L46" s="62"/>
      <c r="M46" s="60"/>
      <c r="N46" s="63" t="s">
        <v>36</v>
      </c>
      <c r="O46" s="59"/>
      <c r="P46" s="59"/>
      <c r="Q46" s="64"/>
      <c r="R46" s="64"/>
      <c r="S46" s="57"/>
    </row>
    <row r="47" spans="2:19" s="45" customFormat="1" ht="15" customHeight="1">
      <c r="B47" s="58" t="s">
        <v>51</v>
      </c>
      <c r="C47" s="58"/>
      <c r="D47" s="59"/>
      <c r="E47" s="59"/>
      <c r="F47" s="60"/>
      <c r="G47" s="61"/>
      <c r="H47" s="59"/>
      <c r="I47" s="59"/>
      <c r="J47" s="59"/>
      <c r="K47" s="59"/>
      <c r="L47" s="62"/>
      <c r="M47" s="60"/>
      <c r="N47" s="63" t="s">
        <v>36</v>
      </c>
      <c r="O47" s="59"/>
      <c r="P47" s="59"/>
      <c r="Q47" s="64"/>
      <c r="R47" s="64"/>
      <c r="S47" s="57"/>
    </row>
    <row r="48" spans="2:19" s="45" customFormat="1" ht="15" customHeight="1">
      <c r="B48" s="58" t="s">
        <v>52</v>
      </c>
      <c r="C48" s="58"/>
      <c r="D48" s="59"/>
      <c r="E48" s="59"/>
      <c r="F48" s="60"/>
      <c r="G48" s="61"/>
      <c r="H48" s="59"/>
      <c r="I48" s="59"/>
      <c r="J48" s="59"/>
      <c r="K48" s="59"/>
      <c r="L48" s="62"/>
      <c r="M48" s="60"/>
      <c r="N48" s="63" t="s">
        <v>36</v>
      </c>
      <c r="O48" s="59"/>
      <c r="P48" s="59"/>
      <c r="Q48" s="64"/>
      <c r="R48" s="64"/>
      <c r="S48" s="57"/>
    </row>
    <row r="49" spans="2:19" s="45" customFormat="1" ht="15" customHeight="1">
      <c r="B49" s="58" t="s">
        <v>53</v>
      </c>
      <c r="C49" s="58"/>
      <c r="D49" s="59"/>
      <c r="E49" s="59"/>
      <c r="F49" s="60"/>
      <c r="G49" s="61"/>
      <c r="H49" s="59"/>
      <c r="I49" s="59"/>
      <c r="J49" s="59"/>
      <c r="K49" s="59"/>
      <c r="L49" s="62"/>
      <c r="M49" s="60"/>
      <c r="N49" s="63" t="s">
        <v>36</v>
      </c>
      <c r="O49" s="59"/>
      <c r="P49" s="59"/>
      <c r="Q49" s="64"/>
      <c r="R49" s="64"/>
      <c r="S49" s="57"/>
    </row>
    <row r="50" spans="2:19" s="45" customFormat="1" ht="15" customHeight="1">
      <c r="B50" s="58" t="s">
        <v>54</v>
      </c>
      <c r="C50" s="58"/>
      <c r="D50" s="59"/>
      <c r="E50" s="59"/>
      <c r="F50" s="60"/>
      <c r="G50" s="61"/>
      <c r="H50" s="59"/>
      <c r="I50" s="59"/>
      <c r="J50" s="59"/>
      <c r="K50" s="59"/>
      <c r="L50" s="62"/>
      <c r="M50" s="60"/>
      <c r="N50" s="63" t="s">
        <v>36</v>
      </c>
      <c r="O50" s="59"/>
      <c r="P50" s="59"/>
      <c r="Q50" s="64"/>
      <c r="R50" s="64"/>
      <c r="S50" s="57"/>
    </row>
    <row r="51" spans="2:19" s="45" customFormat="1" ht="15" customHeight="1">
      <c r="B51" s="58" t="s">
        <v>55</v>
      </c>
      <c r="C51" s="58"/>
      <c r="D51" s="59"/>
      <c r="E51" s="59"/>
      <c r="F51" s="60"/>
      <c r="G51" s="61"/>
      <c r="H51" s="59"/>
      <c r="I51" s="59"/>
      <c r="J51" s="59"/>
      <c r="K51" s="59"/>
      <c r="L51" s="62"/>
      <c r="M51" s="60"/>
      <c r="N51" s="63" t="s">
        <v>36</v>
      </c>
      <c r="O51" s="59"/>
      <c r="P51" s="59"/>
      <c r="Q51" s="64"/>
      <c r="R51" s="64"/>
      <c r="S51" s="57"/>
    </row>
    <row r="52" spans="2:19" s="45" customFormat="1" ht="15" customHeight="1">
      <c r="B52" s="58" t="s">
        <v>56</v>
      </c>
      <c r="C52" s="58"/>
      <c r="D52" s="59"/>
      <c r="E52" s="59"/>
      <c r="F52" s="60"/>
      <c r="G52" s="61"/>
      <c r="H52" s="59"/>
      <c r="I52" s="59"/>
      <c r="J52" s="59"/>
      <c r="K52" s="59"/>
      <c r="L52" s="62"/>
      <c r="M52" s="60"/>
      <c r="N52" s="63" t="s">
        <v>36</v>
      </c>
      <c r="O52" s="59"/>
      <c r="P52" s="59"/>
      <c r="Q52" s="64"/>
      <c r="R52" s="64"/>
      <c r="S52" s="57"/>
    </row>
    <row r="53" spans="2:19" s="45" customFormat="1" ht="15" customHeight="1">
      <c r="B53" s="58" t="s">
        <v>57</v>
      </c>
      <c r="C53" s="58"/>
      <c r="D53" s="59"/>
      <c r="E53" s="59"/>
      <c r="F53" s="60"/>
      <c r="G53" s="61"/>
      <c r="H53" s="59"/>
      <c r="I53" s="59"/>
      <c r="J53" s="59"/>
      <c r="K53" s="59"/>
      <c r="L53" s="62"/>
      <c r="M53" s="60"/>
      <c r="N53" s="63" t="s">
        <v>36</v>
      </c>
      <c r="O53" s="59"/>
      <c r="P53" s="59"/>
      <c r="Q53" s="64"/>
      <c r="R53" s="64"/>
      <c r="S53" s="57"/>
    </row>
    <row r="54" spans="2:19" s="45" customFormat="1" ht="15" customHeight="1">
      <c r="B54" s="65" t="s">
        <v>58</v>
      </c>
      <c r="C54" s="65"/>
      <c r="D54" s="66"/>
      <c r="E54" s="66"/>
      <c r="F54" s="67"/>
      <c r="G54" s="68"/>
      <c r="H54" s="66"/>
      <c r="I54" s="66"/>
      <c r="J54" s="66"/>
      <c r="K54" s="66"/>
      <c r="L54" s="69"/>
      <c r="M54" s="67"/>
      <c r="N54" s="70" t="s">
        <v>36</v>
      </c>
      <c r="O54" s="66"/>
      <c r="P54" s="66"/>
      <c r="Q54" s="71"/>
      <c r="R54" s="71"/>
      <c r="S54" s="57"/>
    </row>
    <row r="55" spans="2:12" s="4" customFormat="1" ht="12" customHeight="1">
      <c r="B55" s="72"/>
      <c r="C55" s="72"/>
      <c r="D55" s="72"/>
      <c r="E55" s="72"/>
      <c r="F55" s="73"/>
      <c r="G55" s="73"/>
      <c r="H55" s="57"/>
      <c r="I55" s="57"/>
      <c r="J55" s="57"/>
      <c r="K55" s="57"/>
      <c r="L55" s="57"/>
    </row>
    <row r="56" spans="2:12" s="4" customFormat="1" ht="12" customHeight="1">
      <c r="B56" s="72"/>
      <c r="C56" s="72"/>
      <c r="D56" s="72"/>
      <c r="E56" s="72"/>
      <c r="F56" s="73"/>
      <c r="G56" s="73"/>
      <c r="H56" s="57"/>
      <c r="I56" s="57"/>
      <c r="J56" s="57"/>
      <c r="K56" s="57"/>
      <c r="L56" s="57"/>
    </row>
    <row r="57" spans="2:15" ht="16.5" customHeight="1">
      <c r="B57" s="9" t="s">
        <v>59</v>
      </c>
      <c r="C57" s="9"/>
      <c r="D57" s="9"/>
      <c r="E57" s="9"/>
      <c r="F57" s="9"/>
      <c r="G57" s="9"/>
      <c r="H57" s="9"/>
      <c r="I57" s="9"/>
      <c r="J57" s="9"/>
      <c r="K57" s="9"/>
      <c r="L57" s="9"/>
      <c r="M57" s="4"/>
      <c r="N57" s="4"/>
      <c r="O57" s="4"/>
    </row>
    <row r="58" spans="2:15" ht="16.5" customHeight="1">
      <c r="B58" s="9"/>
      <c r="C58" s="9"/>
      <c r="D58" s="9"/>
      <c r="E58" s="9"/>
      <c r="F58" s="9"/>
      <c r="G58" s="9"/>
      <c r="H58" s="9"/>
      <c r="I58" s="9"/>
      <c r="J58" s="9"/>
      <c r="K58" s="9"/>
      <c r="L58" s="9"/>
      <c r="M58" s="4"/>
      <c r="N58" s="4"/>
      <c r="O58" s="4"/>
    </row>
    <row r="59" spans="2:12" s="4" customFormat="1" ht="13.5">
      <c r="B59" s="74"/>
      <c r="C59" s="74"/>
      <c r="D59" s="74"/>
      <c r="E59" s="74"/>
      <c r="F59" s="74"/>
      <c r="G59" s="74"/>
      <c r="H59" s="74"/>
      <c r="I59" s="74"/>
      <c r="J59" s="74"/>
      <c r="K59" s="74"/>
      <c r="L59" s="74"/>
    </row>
    <row r="60" spans="2:12" ht="15.75" customHeight="1">
      <c r="B60" s="75" t="s">
        <v>60</v>
      </c>
      <c r="C60" s="75"/>
      <c r="D60" s="75"/>
      <c r="E60" s="75"/>
      <c r="F60" s="75"/>
      <c r="G60" s="75"/>
      <c r="H60" s="75"/>
      <c r="I60" s="75"/>
      <c r="J60" s="75"/>
      <c r="K60" s="75"/>
      <c r="L60" s="75"/>
    </row>
    <row r="61" spans="2:12" ht="15" customHeight="1">
      <c r="B61" s="76" t="s">
        <v>61</v>
      </c>
      <c r="C61" s="76"/>
      <c r="D61" s="76"/>
      <c r="E61" s="76"/>
      <c r="F61" s="77"/>
      <c r="G61" s="77"/>
      <c r="H61" s="77"/>
      <c r="I61" s="77"/>
      <c r="J61" s="77"/>
      <c r="K61" s="77"/>
      <c r="L61" s="77"/>
    </row>
    <row r="62" spans="2:12" ht="15" customHeight="1">
      <c r="B62" s="78" t="s">
        <v>62</v>
      </c>
      <c r="C62" s="78"/>
      <c r="D62" s="78"/>
      <c r="E62" s="78"/>
      <c r="F62" s="79">
        <v>1</v>
      </c>
      <c r="G62" s="79"/>
      <c r="H62" s="79"/>
      <c r="I62" s="79"/>
      <c r="J62" s="79"/>
      <c r="K62" s="79"/>
      <c r="L62" s="79"/>
    </row>
    <row r="63" spans="2:12" ht="15" customHeight="1">
      <c r="B63" s="78" t="s">
        <v>63</v>
      </c>
      <c r="C63" s="78"/>
      <c r="D63" s="78"/>
      <c r="E63" s="78"/>
      <c r="F63" s="14"/>
      <c r="G63" s="14"/>
      <c r="H63" s="14"/>
      <c r="I63" s="14"/>
      <c r="J63" s="14"/>
      <c r="K63" s="14"/>
      <c r="L63" s="14"/>
    </row>
    <row r="64" spans="2:12" ht="15" customHeight="1">
      <c r="B64" s="80" t="s">
        <v>64</v>
      </c>
      <c r="C64" s="80"/>
      <c r="D64" s="80"/>
      <c r="E64" s="80"/>
      <c r="F64" s="81"/>
      <c r="G64" s="81"/>
      <c r="H64" s="81"/>
      <c r="I64" s="81"/>
      <c r="J64" s="81"/>
      <c r="K64" s="81"/>
      <c r="L64" s="81"/>
    </row>
    <row r="65" spans="2:12" ht="12.75">
      <c r="B65" s="19"/>
      <c r="C65" s="19"/>
      <c r="D65" s="19"/>
      <c r="E65" s="19"/>
      <c r="F65" s="82"/>
      <c r="G65" s="82"/>
      <c r="H65" s="82"/>
      <c r="I65" s="82"/>
      <c r="J65" s="82"/>
      <c r="K65" s="82"/>
      <c r="L65" s="82"/>
    </row>
    <row r="66" spans="2:12" ht="13.5">
      <c r="B66" s="83" t="s">
        <v>65</v>
      </c>
      <c r="C66" s="83"/>
      <c r="D66" s="83"/>
      <c r="E66" s="83"/>
      <c r="F66" s="83"/>
      <c r="G66" s="83"/>
      <c r="H66" s="83"/>
      <c r="I66" s="83"/>
      <c r="J66" s="83"/>
      <c r="K66" s="83"/>
      <c r="L66" s="83"/>
    </row>
    <row r="67" spans="2:12" ht="15" customHeight="1">
      <c r="B67" s="76" t="s">
        <v>66</v>
      </c>
      <c r="C67" s="76"/>
      <c r="D67" s="76"/>
      <c r="E67" s="76"/>
      <c r="F67" s="84" t="s">
        <v>67</v>
      </c>
      <c r="G67" s="84"/>
      <c r="H67" s="84"/>
      <c r="I67" s="84"/>
      <c r="J67" s="84"/>
      <c r="K67" s="84"/>
      <c r="L67" s="84"/>
    </row>
    <row r="68" spans="2:12" ht="15" customHeight="1">
      <c r="B68" s="85" t="s">
        <v>68</v>
      </c>
      <c r="C68" s="85"/>
      <c r="D68" s="85"/>
      <c r="E68" s="85"/>
      <c r="F68" s="86">
        <v>25</v>
      </c>
      <c r="G68" s="86"/>
      <c r="H68" s="86"/>
      <c r="I68" s="86"/>
      <c r="J68" s="86"/>
      <c r="K68" s="86"/>
      <c r="L68" s="86"/>
    </row>
    <row r="69" spans="2:12" ht="15" customHeight="1">
      <c r="B69" s="87" t="s">
        <v>25</v>
      </c>
      <c r="C69" s="87"/>
      <c r="D69" s="87"/>
      <c r="E69" s="87"/>
      <c r="F69" s="14"/>
      <c r="G69" s="14"/>
      <c r="H69" s="14"/>
      <c r="I69" s="14"/>
      <c r="J69" s="14"/>
      <c r="K69" s="14"/>
      <c r="L69" s="14"/>
    </row>
    <row r="70" spans="2:12" ht="15" customHeight="1">
      <c r="B70" s="88" t="s">
        <v>69</v>
      </c>
      <c r="C70" s="88"/>
      <c r="D70" s="88"/>
      <c r="E70" s="88"/>
      <c r="F70" s="71" t="s">
        <v>70</v>
      </c>
      <c r="G70" s="71"/>
      <c r="H70" s="71"/>
      <c r="I70" s="71"/>
      <c r="J70" s="71"/>
      <c r="K70" s="71"/>
      <c r="L70" s="71"/>
    </row>
    <row r="71" spans="2:12" s="4" customFormat="1" ht="12.75">
      <c r="B71" s="72"/>
      <c r="C71" s="72"/>
      <c r="D71" s="72"/>
      <c r="E71" s="72"/>
      <c r="F71" s="72"/>
      <c r="G71" s="72"/>
      <c r="H71" s="72"/>
      <c r="I71" s="89"/>
      <c r="J71" s="89"/>
      <c r="K71" s="89"/>
      <c r="L71" s="89"/>
    </row>
    <row r="72" spans="2:12" ht="15.75" customHeight="1">
      <c r="B72" s="75" t="s">
        <v>71</v>
      </c>
      <c r="C72" s="75"/>
      <c r="D72" s="75"/>
      <c r="E72" s="75"/>
      <c r="F72" s="75"/>
      <c r="G72" s="75"/>
      <c r="H72" s="75"/>
      <c r="I72" s="75"/>
      <c r="J72" s="75"/>
      <c r="K72" s="75"/>
      <c r="L72" s="75"/>
    </row>
    <row r="73" spans="2:12" ht="15" customHeight="1">
      <c r="B73" s="76" t="s">
        <v>72</v>
      </c>
      <c r="C73" s="76"/>
      <c r="D73" s="76"/>
      <c r="E73" s="76"/>
      <c r="F73" s="90" t="s">
        <v>73</v>
      </c>
      <c r="G73" s="90"/>
      <c r="H73" s="90"/>
      <c r="I73" s="90"/>
      <c r="J73" s="90"/>
      <c r="K73" s="90"/>
      <c r="L73" s="90"/>
    </row>
    <row r="74" spans="2:12" ht="15" customHeight="1">
      <c r="B74" s="78" t="s">
        <v>74</v>
      </c>
      <c r="C74" s="78"/>
      <c r="D74" s="78"/>
      <c r="E74" s="78"/>
      <c r="F74" s="79">
        <v>1</v>
      </c>
      <c r="G74" s="79"/>
      <c r="H74" s="79"/>
      <c r="I74" s="79"/>
      <c r="J74" s="79"/>
      <c r="K74" s="79"/>
      <c r="L74" s="79"/>
    </row>
    <row r="75" spans="2:12" ht="15" customHeight="1">
      <c r="B75" s="85" t="s">
        <v>75</v>
      </c>
      <c r="C75" s="85"/>
      <c r="D75" s="85"/>
      <c r="E75" s="85"/>
      <c r="F75" s="64" t="s">
        <v>76</v>
      </c>
      <c r="G75" s="64"/>
      <c r="H75" s="64"/>
      <c r="I75" s="64"/>
      <c r="J75" s="64"/>
      <c r="K75" s="64"/>
      <c r="L75" s="64"/>
    </row>
    <row r="76" spans="2:12" ht="15" customHeight="1">
      <c r="B76" s="85" t="s">
        <v>77</v>
      </c>
      <c r="C76" s="85"/>
      <c r="D76" s="85"/>
      <c r="E76" s="85"/>
      <c r="F76" s="64" t="s">
        <v>78</v>
      </c>
      <c r="G76" s="64"/>
      <c r="H76" s="64"/>
      <c r="I76" s="64"/>
      <c r="J76" s="64"/>
      <c r="K76" s="64"/>
      <c r="L76" s="64"/>
    </row>
    <row r="77" spans="2:12" ht="15" customHeight="1">
      <c r="B77" s="85" t="s">
        <v>79</v>
      </c>
      <c r="C77" s="85"/>
      <c r="D77" s="85"/>
      <c r="E77" s="85"/>
      <c r="F77" s="16" t="s">
        <v>15</v>
      </c>
      <c r="G77" s="16"/>
      <c r="H77" s="16"/>
      <c r="I77" s="16"/>
      <c r="J77" s="16"/>
      <c r="K77" s="16"/>
      <c r="L77" s="16"/>
    </row>
    <row r="78" spans="2:12" ht="15" customHeight="1">
      <c r="B78" s="85" t="s">
        <v>80</v>
      </c>
      <c r="C78" s="85"/>
      <c r="D78" s="85"/>
      <c r="E78" s="85"/>
      <c r="F78" s="16" t="s">
        <v>81</v>
      </c>
      <c r="G78" s="16"/>
      <c r="H78" s="16"/>
      <c r="I78" s="16"/>
      <c r="J78" s="16"/>
      <c r="K78" s="16"/>
      <c r="L78" s="16"/>
    </row>
    <row r="79" spans="2:12" ht="15" customHeight="1">
      <c r="B79" s="85" t="s">
        <v>82</v>
      </c>
      <c r="C79" s="85"/>
      <c r="D79" s="85"/>
      <c r="E79" s="85"/>
      <c r="F79" s="64" t="s">
        <v>17</v>
      </c>
      <c r="G79" s="64"/>
      <c r="H79" s="64"/>
      <c r="I79" s="64"/>
      <c r="J79" s="64"/>
      <c r="K79" s="64"/>
      <c r="L79" s="64"/>
    </row>
    <row r="80" spans="2:12" ht="15" customHeight="1">
      <c r="B80" s="88" t="s">
        <v>83</v>
      </c>
      <c r="C80" s="88"/>
      <c r="D80" s="88"/>
      <c r="E80" s="88"/>
      <c r="F80" s="71" t="s">
        <v>84</v>
      </c>
      <c r="G80" s="71"/>
      <c r="H80" s="71"/>
      <c r="I80" s="71"/>
      <c r="J80" s="71"/>
      <c r="K80" s="71"/>
      <c r="L80" s="71"/>
    </row>
    <row r="81" spans="2:12" ht="12.75">
      <c r="B81" s="72"/>
      <c r="C81" s="72"/>
      <c r="D81" s="72"/>
      <c r="E81" s="72"/>
      <c r="F81" s="91"/>
      <c r="G81" s="91"/>
      <c r="H81" s="91"/>
      <c r="I81" s="91"/>
      <c r="J81" s="91"/>
      <c r="K81" s="91"/>
      <c r="L81" s="91"/>
    </row>
    <row r="82" spans="2:12" ht="38.25" customHeight="1">
      <c r="B82" s="92" t="s">
        <v>85</v>
      </c>
      <c r="C82" s="92"/>
      <c r="D82" s="92"/>
      <c r="E82" s="92"/>
      <c r="F82" s="47" t="s">
        <v>74</v>
      </c>
      <c r="G82" s="47"/>
      <c r="H82" s="93" t="s">
        <v>25</v>
      </c>
      <c r="I82" s="93"/>
      <c r="J82" s="93"/>
      <c r="K82" s="91"/>
      <c r="L82" s="91"/>
    </row>
    <row r="83" spans="2:12" ht="12.75" customHeight="1">
      <c r="B83" s="94"/>
      <c r="C83" s="94"/>
      <c r="D83" s="94"/>
      <c r="E83" s="94"/>
      <c r="F83" s="51"/>
      <c r="G83" s="51"/>
      <c r="H83" s="56"/>
      <c r="I83" s="56"/>
      <c r="J83" s="56"/>
      <c r="K83" s="91"/>
      <c r="L83" s="91"/>
    </row>
    <row r="84" spans="2:12" ht="12.75" customHeight="1">
      <c r="B84" s="94"/>
      <c r="C84" s="94"/>
      <c r="D84" s="94"/>
      <c r="E84" s="94"/>
      <c r="F84" s="51"/>
      <c r="G84" s="51"/>
      <c r="H84" s="56"/>
      <c r="I84" s="56"/>
      <c r="J84" s="56"/>
      <c r="K84" s="91"/>
      <c r="L84" s="91"/>
    </row>
    <row r="85" spans="2:12" ht="12.75" customHeight="1">
      <c r="B85" s="94"/>
      <c r="C85" s="94"/>
      <c r="D85" s="94"/>
      <c r="E85" s="94"/>
      <c r="F85" s="51"/>
      <c r="G85" s="51"/>
      <c r="H85" s="56"/>
      <c r="I85" s="56"/>
      <c r="J85" s="56"/>
      <c r="K85" s="91"/>
      <c r="L85" s="91"/>
    </row>
    <row r="86" spans="2:12" ht="12.75" customHeight="1">
      <c r="B86" s="94"/>
      <c r="C86" s="94"/>
      <c r="D86" s="94"/>
      <c r="E86" s="94"/>
      <c r="F86" s="51"/>
      <c r="G86" s="51"/>
      <c r="H86" s="56"/>
      <c r="I86" s="56"/>
      <c r="J86" s="56"/>
      <c r="K86" s="91"/>
      <c r="L86" s="91"/>
    </row>
    <row r="87" spans="2:12" ht="12.75" customHeight="1">
      <c r="B87" s="94"/>
      <c r="C87" s="94"/>
      <c r="D87" s="94"/>
      <c r="E87" s="94"/>
      <c r="F87" s="51"/>
      <c r="G87" s="51"/>
      <c r="H87" s="56"/>
      <c r="I87" s="56"/>
      <c r="J87" s="56"/>
      <c r="K87" s="91"/>
      <c r="L87" s="91"/>
    </row>
    <row r="88" spans="2:12" ht="12.75" customHeight="1">
      <c r="B88" s="95"/>
      <c r="C88" s="95"/>
      <c r="D88" s="95"/>
      <c r="E88" s="95"/>
      <c r="F88" s="96"/>
      <c r="G88" s="96"/>
      <c r="H88" s="97"/>
      <c r="I88" s="97"/>
      <c r="J88" s="97"/>
      <c r="K88" s="91"/>
      <c r="L88" s="91"/>
    </row>
    <row r="89" spans="2:12" ht="12.75">
      <c r="B89" s="72"/>
      <c r="C89" s="72"/>
      <c r="D89" s="72"/>
      <c r="E89" s="72"/>
      <c r="F89" s="91"/>
      <c r="G89" s="91"/>
      <c r="H89" s="91"/>
      <c r="I89" s="91"/>
      <c r="J89" s="91"/>
      <c r="K89" s="91"/>
      <c r="L89" s="91"/>
    </row>
    <row r="90" spans="2:15" ht="16.5" customHeight="1">
      <c r="B90" s="9" t="s">
        <v>86</v>
      </c>
      <c r="C90" s="9"/>
      <c r="D90" s="9"/>
      <c r="E90" s="9"/>
      <c r="F90" s="9"/>
      <c r="G90" s="9"/>
      <c r="H90" s="9"/>
      <c r="I90" s="9"/>
      <c r="J90" s="9"/>
      <c r="K90" s="9"/>
      <c r="L90" s="9"/>
      <c r="M90" s="4"/>
      <c r="N90" s="4"/>
      <c r="O90" s="4"/>
    </row>
    <row r="91" spans="2:15" ht="16.5" customHeight="1">
      <c r="B91" s="9"/>
      <c r="C91" s="9"/>
      <c r="D91" s="9"/>
      <c r="E91" s="9"/>
      <c r="F91" s="9"/>
      <c r="G91" s="9"/>
      <c r="H91" s="9"/>
      <c r="I91" s="9"/>
      <c r="J91" s="9"/>
      <c r="K91" s="9"/>
      <c r="L91" s="9"/>
      <c r="M91" s="4"/>
      <c r="N91" s="4"/>
      <c r="O91" s="4"/>
    </row>
    <row r="92" spans="2:12" s="4" customFormat="1" ht="16.5" customHeight="1">
      <c r="B92" s="10"/>
      <c r="C92" s="10"/>
      <c r="D92" s="10"/>
      <c r="E92" s="10"/>
      <c r="F92" s="10"/>
      <c r="G92" s="10"/>
      <c r="H92" s="10"/>
      <c r="I92" s="10"/>
      <c r="J92" s="10"/>
      <c r="K92" s="10"/>
      <c r="L92" s="10"/>
    </row>
    <row r="93" spans="2:12" ht="15.75" customHeight="1">
      <c r="B93" s="75" t="s">
        <v>87</v>
      </c>
      <c r="C93" s="75"/>
      <c r="D93" s="75"/>
      <c r="E93" s="75"/>
      <c r="F93" s="75"/>
      <c r="G93" s="75"/>
      <c r="H93" s="75"/>
      <c r="I93" s="75"/>
      <c r="J93" s="75"/>
      <c r="K93" s="75"/>
      <c r="L93" s="75"/>
    </row>
    <row r="94" spans="2:12" ht="15" customHeight="1">
      <c r="B94" s="98" t="s">
        <v>88</v>
      </c>
      <c r="C94" s="98"/>
      <c r="D94" s="98"/>
      <c r="E94" s="98"/>
      <c r="F94" s="26" t="s">
        <v>27</v>
      </c>
      <c r="G94" s="26"/>
      <c r="H94" s="26"/>
      <c r="I94" s="26"/>
      <c r="J94" s="26"/>
      <c r="K94" s="26"/>
      <c r="L94" s="26"/>
    </row>
    <row r="95" spans="2:12" ht="15" customHeight="1">
      <c r="B95" s="78" t="s">
        <v>89</v>
      </c>
      <c r="C95" s="78"/>
      <c r="D95" s="78"/>
      <c r="E95" s="78"/>
      <c r="F95" s="14"/>
      <c r="G95" s="14"/>
      <c r="H95" s="14"/>
      <c r="I95" s="14"/>
      <c r="J95" s="14"/>
      <c r="K95" s="14"/>
      <c r="L95" s="14"/>
    </row>
    <row r="96" spans="2:12" ht="15" customHeight="1">
      <c r="B96" s="78" t="s">
        <v>90</v>
      </c>
      <c r="C96" s="78"/>
      <c r="D96" s="78"/>
      <c r="E96" s="78"/>
      <c r="F96" s="14"/>
      <c r="G96" s="14"/>
      <c r="H96" s="14"/>
      <c r="I96" s="14"/>
      <c r="J96" s="14"/>
      <c r="K96" s="14"/>
      <c r="L96" s="14"/>
    </row>
    <row r="97" spans="2:12" ht="15" customHeight="1">
      <c r="B97" s="99" t="s">
        <v>91</v>
      </c>
      <c r="C97" s="99"/>
      <c r="D97" s="99"/>
      <c r="E97" s="99"/>
      <c r="F97" s="100"/>
      <c r="G97" s="100"/>
      <c r="H97" s="100"/>
      <c r="I97" s="100"/>
      <c r="J97" s="100"/>
      <c r="K97" s="100"/>
      <c r="L97" s="100"/>
    </row>
    <row r="98" spans="2:12" ht="15.75" customHeight="1">
      <c r="B98" s="75" t="s">
        <v>92</v>
      </c>
      <c r="C98" s="75"/>
      <c r="D98" s="75"/>
      <c r="E98" s="75"/>
      <c r="F98" s="75"/>
      <c r="G98" s="75"/>
      <c r="H98" s="75"/>
      <c r="I98" s="75"/>
      <c r="J98" s="75"/>
      <c r="K98" s="75"/>
      <c r="L98" s="75"/>
    </row>
    <row r="99" spans="2:12" ht="15" customHeight="1">
      <c r="B99" s="98" t="s">
        <v>93</v>
      </c>
      <c r="C99" s="98"/>
      <c r="D99" s="98"/>
      <c r="E99" s="98"/>
      <c r="F99" s="101" t="s">
        <v>94</v>
      </c>
      <c r="G99" s="101"/>
      <c r="H99" s="101"/>
      <c r="I99" s="101"/>
      <c r="J99" s="101"/>
      <c r="K99" s="101"/>
      <c r="L99" s="101"/>
    </row>
    <row r="100" spans="2:12" ht="15" customHeight="1">
      <c r="B100" s="85" t="s">
        <v>25</v>
      </c>
      <c r="C100" s="85"/>
      <c r="D100" s="85"/>
      <c r="E100" s="85"/>
      <c r="F100" s="102" t="s">
        <v>95</v>
      </c>
      <c r="G100" s="102"/>
      <c r="H100" s="102"/>
      <c r="I100" s="102"/>
      <c r="J100" s="102"/>
      <c r="K100" s="102"/>
      <c r="L100" s="102"/>
    </row>
    <row r="101" spans="2:12" ht="15" customHeight="1">
      <c r="B101" s="85" t="s">
        <v>96</v>
      </c>
      <c r="C101" s="85"/>
      <c r="D101" s="85"/>
      <c r="E101" s="85"/>
      <c r="F101" s="102" t="s">
        <v>97</v>
      </c>
      <c r="G101" s="102"/>
      <c r="H101" s="102"/>
      <c r="I101" s="102"/>
      <c r="J101" s="102"/>
      <c r="K101" s="102"/>
      <c r="L101" s="102"/>
    </row>
    <row r="102" spans="2:12" ht="15" customHeight="1">
      <c r="B102" s="88" t="s">
        <v>98</v>
      </c>
      <c r="C102" s="88"/>
      <c r="D102" s="88"/>
      <c r="E102" s="88"/>
      <c r="F102" s="103">
        <v>0.75</v>
      </c>
      <c r="G102" s="103"/>
      <c r="H102" s="103"/>
      <c r="I102" s="103"/>
      <c r="J102" s="103"/>
      <c r="K102" s="103"/>
      <c r="L102" s="103"/>
    </row>
    <row r="103" spans="2:12" ht="15" customHeight="1">
      <c r="B103" s="104" t="s">
        <v>99</v>
      </c>
      <c r="C103" s="104"/>
      <c r="D103" s="104"/>
      <c r="E103" s="104"/>
      <c r="F103" s="104"/>
      <c r="G103" s="104"/>
      <c r="H103" s="104"/>
      <c r="I103" s="104"/>
      <c r="J103" s="104"/>
      <c r="K103" s="104"/>
      <c r="L103" s="104"/>
    </row>
    <row r="104" spans="2:12" ht="15" customHeight="1">
      <c r="B104" s="105" t="s">
        <v>100</v>
      </c>
      <c r="C104" s="105"/>
      <c r="D104" s="105"/>
      <c r="E104" s="105"/>
      <c r="F104" s="106"/>
      <c r="G104" s="106"/>
      <c r="H104" s="106"/>
      <c r="I104" s="106"/>
      <c r="J104" s="106"/>
      <c r="K104" s="106"/>
      <c r="L104" s="106"/>
    </row>
    <row r="105" spans="2:12" ht="15" customHeight="1">
      <c r="B105" s="85" t="s">
        <v>25</v>
      </c>
      <c r="C105" s="85"/>
      <c r="D105" s="85"/>
      <c r="E105" s="85"/>
      <c r="F105" s="107"/>
      <c r="G105" s="107"/>
      <c r="H105" s="107"/>
      <c r="I105" s="107"/>
      <c r="J105" s="107"/>
      <c r="K105" s="107"/>
      <c r="L105" s="107"/>
    </row>
    <row r="106" spans="2:12" ht="15" customHeight="1">
      <c r="B106" s="108" t="s">
        <v>101</v>
      </c>
      <c r="C106" s="108"/>
      <c r="D106" s="108"/>
      <c r="E106" s="108"/>
      <c r="F106" s="107"/>
      <c r="G106" s="107"/>
      <c r="H106" s="107"/>
      <c r="I106" s="107"/>
      <c r="J106" s="107"/>
      <c r="K106" s="107"/>
      <c r="L106" s="107"/>
    </row>
    <row r="107" spans="2:12" ht="15" customHeight="1">
      <c r="B107" s="85" t="s">
        <v>25</v>
      </c>
      <c r="C107" s="85"/>
      <c r="D107" s="85"/>
      <c r="E107" s="85"/>
      <c r="F107" s="107"/>
      <c r="G107" s="107"/>
      <c r="H107" s="107"/>
      <c r="I107" s="107"/>
      <c r="J107" s="107"/>
      <c r="K107" s="107"/>
      <c r="L107" s="107"/>
    </row>
    <row r="108" spans="2:12" ht="15" customHeight="1">
      <c r="B108" s="108" t="s">
        <v>102</v>
      </c>
      <c r="C108" s="108"/>
      <c r="D108" s="108"/>
      <c r="E108" s="108"/>
      <c r="F108" s="107"/>
      <c r="G108" s="107"/>
      <c r="H108" s="107"/>
      <c r="I108" s="107"/>
      <c r="J108" s="107"/>
      <c r="K108" s="107"/>
      <c r="L108" s="107"/>
    </row>
    <row r="109" spans="2:12" ht="15" customHeight="1">
      <c r="B109" s="85" t="s">
        <v>25</v>
      </c>
      <c r="C109" s="85"/>
      <c r="D109" s="85"/>
      <c r="E109" s="85"/>
      <c r="F109" s="109"/>
      <c r="G109" s="109"/>
      <c r="H109" s="109"/>
      <c r="I109" s="109"/>
      <c r="J109" s="109"/>
      <c r="K109" s="109"/>
      <c r="L109" s="109"/>
    </row>
    <row r="110" spans="2:12" s="4" customFormat="1" ht="12.75">
      <c r="B110" s="72"/>
      <c r="C110" s="72"/>
      <c r="D110" s="72"/>
      <c r="E110" s="72"/>
      <c r="F110" s="91"/>
      <c r="G110" s="91"/>
      <c r="H110" s="91"/>
      <c r="I110" s="91"/>
      <c r="J110" s="91"/>
      <c r="K110" s="91"/>
      <c r="L110" s="91"/>
    </row>
    <row r="111" spans="2:15" ht="16.5" customHeight="1">
      <c r="B111" s="9" t="s">
        <v>103</v>
      </c>
      <c r="C111" s="9"/>
      <c r="D111" s="9"/>
      <c r="E111" s="9"/>
      <c r="F111" s="9"/>
      <c r="G111" s="9"/>
      <c r="H111" s="9"/>
      <c r="I111" s="9"/>
      <c r="J111" s="9"/>
      <c r="K111" s="9"/>
      <c r="L111" s="9"/>
      <c r="M111" s="4"/>
      <c r="N111" s="4"/>
      <c r="O111" s="4"/>
    </row>
    <row r="112" spans="2:15" ht="16.5" customHeight="1">
      <c r="B112" s="9"/>
      <c r="C112" s="9"/>
      <c r="D112" s="9"/>
      <c r="E112" s="9"/>
      <c r="F112" s="9"/>
      <c r="G112" s="9"/>
      <c r="H112" s="9"/>
      <c r="I112" s="9"/>
      <c r="J112" s="9"/>
      <c r="K112" s="9"/>
      <c r="L112" s="9"/>
      <c r="M112" s="4"/>
      <c r="N112" s="4"/>
      <c r="O112" s="4"/>
    </row>
    <row r="113" spans="2:12" ht="13.5">
      <c r="B113" s="74"/>
      <c r="C113" s="74"/>
      <c r="D113" s="74"/>
      <c r="E113" s="74"/>
      <c r="F113" s="74"/>
      <c r="G113" s="74"/>
      <c r="H113" s="74"/>
      <c r="I113" s="74"/>
      <c r="J113" s="74"/>
      <c r="K113" s="74"/>
      <c r="L113" s="74"/>
    </row>
    <row r="114" spans="2:15" ht="30" customHeight="1">
      <c r="B114" s="110" t="s">
        <v>104</v>
      </c>
      <c r="C114" s="110"/>
      <c r="D114" s="110"/>
      <c r="E114" s="110"/>
      <c r="F114" s="111" t="s">
        <v>105</v>
      </c>
      <c r="G114" s="112" t="s">
        <v>106</v>
      </c>
      <c r="H114" s="112" t="s">
        <v>107</v>
      </c>
      <c r="I114" s="112" t="s">
        <v>108</v>
      </c>
      <c r="J114" s="112" t="s">
        <v>109</v>
      </c>
      <c r="K114" s="112" t="s">
        <v>110</v>
      </c>
      <c r="L114" s="112"/>
      <c r="M114" s="113" t="s">
        <v>25</v>
      </c>
      <c r="N114" s="114"/>
      <c r="O114" s="114"/>
    </row>
    <row r="115" spans="2:15" ht="30" customHeight="1">
      <c r="B115" s="110"/>
      <c r="C115" s="110"/>
      <c r="D115" s="110"/>
      <c r="E115" s="110"/>
      <c r="F115" s="111"/>
      <c r="G115" s="112"/>
      <c r="H115" s="112"/>
      <c r="I115" s="112"/>
      <c r="J115" s="112"/>
      <c r="K115" s="112"/>
      <c r="L115" s="112"/>
      <c r="M115" s="113"/>
      <c r="N115" s="114"/>
      <c r="O115" s="114"/>
    </row>
    <row r="116" spans="2:13" ht="15" customHeight="1">
      <c r="B116" s="115" t="s">
        <v>111</v>
      </c>
      <c r="C116" s="115"/>
      <c r="D116" s="115"/>
      <c r="E116" s="115"/>
      <c r="F116" s="55" t="s">
        <v>112</v>
      </c>
      <c r="G116" s="66">
        <v>630</v>
      </c>
      <c r="H116" s="66"/>
      <c r="I116" s="66">
        <v>20</v>
      </c>
      <c r="J116" s="66">
        <v>230</v>
      </c>
      <c r="K116" s="66"/>
      <c r="L116" s="66"/>
      <c r="M116" s="116" t="s">
        <v>113</v>
      </c>
    </row>
    <row r="117" spans="2:12" ht="13.5">
      <c r="B117" s="19"/>
      <c r="C117" s="19"/>
      <c r="D117" s="19"/>
      <c r="E117" s="19"/>
      <c r="F117" s="74"/>
      <c r="G117" s="74"/>
      <c r="H117" s="74"/>
      <c r="I117" s="74"/>
      <c r="J117" s="74"/>
      <c r="K117" s="74"/>
      <c r="L117" s="74"/>
    </row>
    <row r="118" spans="2:15" ht="24.75" customHeight="1">
      <c r="B118" s="110" t="s">
        <v>114</v>
      </c>
      <c r="C118" s="110"/>
      <c r="D118" s="110"/>
      <c r="E118" s="110"/>
      <c r="F118" s="111" t="s">
        <v>105</v>
      </c>
      <c r="G118" s="117" t="s">
        <v>115</v>
      </c>
      <c r="H118" s="117"/>
      <c r="I118" s="113" t="s">
        <v>116</v>
      </c>
      <c r="J118" s="113"/>
      <c r="K118" s="113" t="s">
        <v>25</v>
      </c>
      <c r="L118" s="113"/>
      <c r="M118" s="118"/>
      <c r="N118" s="114"/>
      <c r="O118" s="114"/>
    </row>
    <row r="119" spans="2:15" ht="24.75" customHeight="1">
      <c r="B119" s="110"/>
      <c r="C119" s="110"/>
      <c r="D119" s="110"/>
      <c r="E119" s="110"/>
      <c r="F119" s="111"/>
      <c r="G119" s="117"/>
      <c r="H119" s="117"/>
      <c r="I119" s="113"/>
      <c r="J119" s="113"/>
      <c r="K119" s="113"/>
      <c r="L119" s="113"/>
      <c r="M119" s="118"/>
      <c r="N119" s="114"/>
      <c r="O119" s="114"/>
    </row>
    <row r="120" spans="2:13" ht="15" customHeight="1">
      <c r="B120" s="115" t="s">
        <v>111</v>
      </c>
      <c r="C120" s="115"/>
      <c r="D120" s="115"/>
      <c r="E120" s="115"/>
      <c r="F120" s="55" t="s">
        <v>112</v>
      </c>
      <c r="G120" s="119" t="s">
        <v>117</v>
      </c>
      <c r="H120" s="119"/>
      <c r="I120" s="120"/>
      <c r="J120" s="120"/>
      <c r="K120" s="120" t="s">
        <v>118</v>
      </c>
      <c r="L120" s="120"/>
      <c r="M120" s="4"/>
    </row>
    <row r="121" spans="2:12" ht="13.5">
      <c r="B121" s="74"/>
      <c r="C121" s="74"/>
      <c r="D121" s="74"/>
      <c r="E121" s="74"/>
      <c r="F121" s="74"/>
      <c r="G121" s="74"/>
      <c r="H121" s="74"/>
      <c r="I121" s="74"/>
      <c r="J121" s="74"/>
      <c r="K121" s="74"/>
      <c r="L121" s="74"/>
    </row>
    <row r="122" spans="2:15" ht="15" customHeight="1">
      <c r="B122" s="110" t="s">
        <v>119</v>
      </c>
      <c r="C122" s="110"/>
      <c r="D122" s="110"/>
      <c r="E122" s="110"/>
      <c r="F122" s="111" t="s">
        <v>105</v>
      </c>
      <c r="G122" s="121" t="s">
        <v>120</v>
      </c>
      <c r="H122" s="121"/>
      <c r="I122" s="113" t="s">
        <v>25</v>
      </c>
      <c r="J122" s="113"/>
      <c r="K122" s="118"/>
      <c r="L122" s="118"/>
      <c r="M122" s="118"/>
      <c r="N122" s="114"/>
      <c r="O122" s="114"/>
    </row>
    <row r="123" spans="2:15" ht="15" customHeight="1">
      <c r="B123" s="110"/>
      <c r="C123" s="110"/>
      <c r="D123" s="110"/>
      <c r="E123" s="110"/>
      <c r="F123" s="111"/>
      <c r="G123" s="121"/>
      <c r="H123" s="121"/>
      <c r="I123" s="113"/>
      <c r="J123" s="113"/>
      <c r="K123" s="118"/>
      <c r="L123" s="118"/>
      <c r="M123" s="118"/>
      <c r="N123" s="114"/>
      <c r="O123" s="114"/>
    </row>
    <row r="124" spans="2:13" ht="15" customHeight="1">
      <c r="B124" s="115" t="s">
        <v>111</v>
      </c>
      <c r="C124" s="115"/>
      <c r="D124" s="115"/>
      <c r="E124" s="115"/>
      <c r="F124" s="55" t="s">
        <v>121</v>
      </c>
      <c r="G124" s="119"/>
      <c r="H124" s="119"/>
      <c r="I124" s="120"/>
      <c r="J124" s="120"/>
      <c r="K124" s="122"/>
      <c r="L124" s="122"/>
      <c r="M124" s="4"/>
    </row>
    <row r="125" spans="2:12" ht="13.5">
      <c r="B125" s="74"/>
      <c r="C125" s="74"/>
      <c r="D125" s="74"/>
      <c r="E125" s="74"/>
      <c r="F125" s="74"/>
      <c r="G125" s="74"/>
      <c r="H125" s="74"/>
      <c r="I125" s="74"/>
      <c r="J125" s="74"/>
      <c r="K125" s="74"/>
      <c r="L125" s="74"/>
    </row>
    <row r="126" spans="2:15" ht="24.75" customHeight="1">
      <c r="B126" s="110" t="s">
        <v>122</v>
      </c>
      <c r="C126" s="110"/>
      <c r="D126" s="110"/>
      <c r="E126" s="110"/>
      <c r="F126" s="111" t="s">
        <v>105</v>
      </c>
      <c r="G126" s="121" t="s">
        <v>120</v>
      </c>
      <c r="H126" s="121"/>
      <c r="I126" s="113" t="s">
        <v>123</v>
      </c>
      <c r="J126" s="113"/>
      <c r="K126" s="113" t="s">
        <v>25</v>
      </c>
      <c r="L126" s="113"/>
      <c r="M126" s="118"/>
      <c r="N126" s="114"/>
      <c r="O126" s="114"/>
    </row>
    <row r="127" spans="2:15" ht="24.75" customHeight="1">
      <c r="B127" s="110"/>
      <c r="C127" s="110"/>
      <c r="D127" s="110"/>
      <c r="E127" s="110"/>
      <c r="F127" s="111"/>
      <c r="G127" s="121"/>
      <c r="H127" s="121"/>
      <c r="I127" s="113"/>
      <c r="J127" s="113"/>
      <c r="K127" s="113"/>
      <c r="L127" s="113"/>
      <c r="M127" s="118"/>
      <c r="N127" s="114"/>
      <c r="O127" s="114"/>
    </row>
    <row r="128" spans="2:13" ht="15" customHeight="1">
      <c r="B128" s="115" t="s">
        <v>111</v>
      </c>
      <c r="C128" s="115"/>
      <c r="D128" s="115"/>
      <c r="E128" s="115"/>
      <c r="F128" s="55" t="s">
        <v>112</v>
      </c>
      <c r="G128" s="119" t="s">
        <v>124</v>
      </c>
      <c r="H128" s="119"/>
      <c r="I128" s="120"/>
      <c r="J128" s="120"/>
      <c r="K128" s="120" t="s">
        <v>125</v>
      </c>
      <c r="L128" s="120"/>
      <c r="M128" s="4"/>
    </row>
    <row r="129" spans="2:12" ht="13.5">
      <c r="B129" s="74"/>
      <c r="C129" s="74"/>
      <c r="D129" s="74"/>
      <c r="E129" s="74"/>
      <c r="F129" s="74"/>
      <c r="G129" s="74"/>
      <c r="H129" s="74"/>
      <c r="I129" s="74"/>
      <c r="J129" s="74"/>
      <c r="K129" s="74"/>
      <c r="L129" s="74"/>
    </row>
    <row r="130" spans="2:15" ht="15" customHeight="1">
      <c r="B130" s="110" t="s">
        <v>126</v>
      </c>
      <c r="C130" s="110"/>
      <c r="D130" s="110"/>
      <c r="E130" s="110"/>
      <c r="F130" s="111" t="s">
        <v>105</v>
      </c>
      <c r="G130" s="123" t="s">
        <v>127</v>
      </c>
      <c r="H130" s="123"/>
      <c r="I130" s="123"/>
      <c r="J130" s="123"/>
      <c r="K130" s="113" t="s">
        <v>25</v>
      </c>
      <c r="L130" s="113"/>
      <c r="M130" s="118"/>
      <c r="N130" s="114"/>
      <c r="O130" s="114"/>
    </row>
    <row r="131" spans="2:15" ht="15" customHeight="1">
      <c r="B131" s="110"/>
      <c r="C131" s="110"/>
      <c r="D131" s="110"/>
      <c r="E131" s="110"/>
      <c r="F131" s="111"/>
      <c r="G131" s="123"/>
      <c r="H131" s="123"/>
      <c r="I131" s="123"/>
      <c r="J131" s="123"/>
      <c r="K131" s="113"/>
      <c r="L131" s="113"/>
      <c r="M131" s="118"/>
      <c r="N131" s="114"/>
      <c r="O131" s="114"/>
    </row>
    <row r="132" spans="2:13" ht="15" customHeight="1">
      <c r="B132" s="115" t="s">
        <v>111</v>
      </c>
      <c r="C132" s="115"/>
      <c r="D132" s="115"/>
      <c r="E132" s="115"/>
      <c r="F132" s="55" t="s">
        <v>112</v>
      </c>
      <c r="G132" s="71" t="s">
        <v>128</v>
      </c>
      <c r="H132" s="71"/>
      <c r="I132" s="71"/>
      <c r="J132" s="71"/>
      <c r="K132" s="124" t="s">
        <v>129</v>
      </c>
      <c r="L132" s="124"/>
      <c r="M132" s="4"/>
    </row>
    <row r="133" spans="2:13" ht="13.5">
      <c r="B133" s="19"/>
      <c r="C133" s="19"/>
      <c r="D133" s="19"/>
      <c r="E133" s="19"/>
      <c r="F133" s="74"/>
      <c r="G133" s="74"/>
      <c r="H133" s="74"/>
      <c r="I133" s="74"/>
      <c r="J133" s="74"/>
      <c r="K133" s="122"/>
      <c r="L133" s="122"/>
      <c r="M133" s="4"/>
    </row>
    <row r="134" spans="2:15" ht="15" customHeight="1">
      <c r="B134" s="110" t="s">
        <v>130</v>
      </c>
      <c r="C134" s="110"/>
      <c r="D134" s="110"/>
      <c r="E134" s="110"/>
      <c r="F134" s="111" t="s">
        <v>105</v>
      </c>
      <c r="G134" s="121" t="s">
        <v>131</v>
      </c>
      <c r="H134" s="121"/>
      <c r="I134" s="113" t="s">
        <v>25</v>
      </c>
      <c r="J134" s="113"/>
      <c r="K134" s="118"/>
      <c r="L134" s="118"/>
      <c r="M134" s="118"/>
      <c r="N134" s="114"/>
      <c r="O134" s="114"/>
    </row>
    <row r="135" spans="2:15" ht="15" customHeight="1">
      <c r="B135" s="110"/>
      <c r="C135" s="110"/>
      <c r="D135" s="110"/>
      <c r="E135" s="110"/>
      <c r="F135" s="111"/>
      <c r="G135" s="121"/>
      <c r="H135" s="121"/>
      <c r="I135" s="113"/>
      <c r="J135" s="113"/>
      <c r="K135" s="118"/>
      <c r="L135" s="118"/>
      <c r="M135" s="118"/>
      <c r="N135" s="114"/>
      <c r="O135" s="114"/>
    </row>
    <row r="136" spans="2:13" ht="15" customHeight="1">
      <c r="B136" s="115" t="s">
        <v>111</v>
      </c>
      <c r="C136" s="115"/>
      <c r="D136" s="115"/>
      <c r="E136" s="115"/>
      <c r="F136" s="55" t="s">
        <v>112</v>
      </c>
      <c r="G136" s="119" t="s">
        <v>132</v>
      </c>
      <c r="H136" s="119"/>
      <c r="I136" s="120"/>
      <c r="J136" s="120"/>
      <c r="K136" s="122"/>
      <c r="L136" s="122"/>
      <c r="M136" s="4"/>
    </row>
    <row r="137" spans="2:13" ht="13.5">
      <c r="B137" s="19"/>
      <c r="C137" s="19"/>
      <c r="D137" s="19"/>
      <c r="E137" s="19"/>
      <c r="F137" s="74"/>
      <c r="G137" s="74"/>
      <c r="H137" s="74"/>
      <c r="I137" s="74"/>
      <c r="J137" s="74"/>
      <c r="K137" s="122"/>
      <c r="L137" s="122"/>
      <c r="M137" s="4"/>
    </row>
    <row r="138" spans="2:15" ht="15" customHeight="1">
      <c r="B138" s="110" t="s">
        <v>133</v>
      </c>
      <c r="C138" s="110"/>
      <c r="D138" s="110"/>
      <c r="E138" s="110"/>
      <c r="F138" s="111" t="s">
        <v>105</v>
      </c>
      <c r="G138" s="113" t="s">
        <v>25</v>
      </c>
      <c r="H138" s="113"/>
      <c r="I138" s="113"/>
      <c r="J138" s="113"/>
      <c r="K138" s="118"/>
      <c r="L138" s="118"/>
      <c r="M138" s="118"/>
      <c r="N138" s="114"/>
      <c r="O138" s="114"/>
    </row>
    <row r="139" spans="2:15" ht="15" customHeight="1">
      <c r="B139" s="110"/>
      <c r="C139" s="110"/>
      <c r="D139" s="110"/>
      <c r="E139" s="110"/>
      <c r="F139" s="111"/>
      <c r="G139" s="113"/>
      <c r="H139" s="113"/>
      <c r="I139" s="113"/>
      <c r="J139" s="113"/>
      <c r="K139" s="118"/>
      <c r="L139" s="118"/>
      <c r="M139" s="118"/>
      <c r="N139" s="114"/>
      <c r="O139" s="114"/>
    </row>
    <row r="140" spans="2:13" ht="15" customHeight="1">
      <c r="B140" s="125" t="s">
        <v>14</v>
      </c>
      <c r="C140" s="125"/>
      <c r="D140" s="125"/>
      <c r="E140" s="125"/>
      <c r="F140" s="55" t="s">
        <v>112</v>
      </c>
      <c r="G140" s="64" t="s">
        <v>134</v>
      </c>
      <c r="H140" s="64"/>
      <c r="I140" s="64"/>
      <c r="J140" s="64"/>
      <c r="K140" s="122"/>
      <c r="L140" s="122"/>
      <c r="M140" s="4"/>
    </row>
    <row r="141" spans="2:13" ht="15" customHeight="1">
      <c r="B141" s="125" t="s">
        <v>135</v>
      </c>
      <c r="C141" s="125"/>
      <c r="D141" s="125"/>
      <c r="E141" s="125"/>
      <c r="F141" s="55" t="s">
        <v>112</v>
      </c>
      <c r="G141" s="64" t="s">
        <v>136</v>
      </c>
      <c r="H141" s="64"/>
      <c r="I141" s="64"/>
      <c r="J141" s="64"/>
      <c r="K141" s="122"/>
      <c r="L141" s="122"/>
      <c r="M141" s="4"/>
    </row>
    <row r="142" spans="2:13" ht="15" customHeight="1">
      <c r="B142" s="125" t="s">
        <v>137</v>
      </c>
      <c r="C142" s="125"/>
      <c r="D142" s="125"/>
      <c r="E142" s="125"/>
      <c r="F142" s="55" t="s">
        <v>112</v>
      </c>
      <c r="G142" s="64" t="s">
        <v>138</v>
      </c>
      <c r="H142" s="64"/>
      <c r="I142" s="64"/>
      <c r="J142" s="64"/>
      <c r="K142" s="122"/>
      <c r="L142" s="122"/>
      <c r="M142" s="4"/>
    </row>
    <row r="143" spans="2:13" ht="15" customHeight="1">
      <c r="B143" s="115" t="s">
        <v>139</v>
      </c>
      <c r="C143" s="115"/>
      <c r="D143" s="115"/>
      <c r="E143" s="115"/>
      <c r="F143" s="71"/>
      <c r="G143" s="71"/>
      <c r="H143" s="71"/>
      <c r="I143" s="71"/>
      <c r="J143" s="71"/>
      <c r="K143" s="122"/>
      <c r="L143" s="122"/>
      <c r="M143" s="4"/>
    </row>
    <row r="144" spans="2:13" ht="13.5">
      <c r="B144" s="126"/>
      <c r="C144" s="126"/>
      <c r="D144" s="126"/>
      <c r="E144" s="126"/>
      <c r="F144" s="74"/>
      <c r="G144" s="74"/>
      <c r="H144" s="74"/>
      <c r="I144" s="74"/>
      <c r="J144" s="74"/>
      <c r="K144" s="122"/>
      <c r="L144" s="122"/>
      <c r="M144" s="4"/>
    </row>
    <row r="145" spans="2:13" ht="13.5">
      <c r="B145" s="126"/>
      <c r="C145" s="126"/>
      <c r="D145" s="126"/>
      <c r="E145" s="126"/>
      <c r="F145" s="74"/>
      <c r="G145" s="74"/>
      <c r="H145" s="74"/>
      <c r="I145" s="74"/>
      <c r="J145" s="74"/>
      <c r="K145" s="122"/>
      <c r="L145" s="122"/>
      <c r="M145" s="4"/>
    </row>
    <row r="146" spans="2:12" ht="12.75" customHeight="1">
      <c r="B146" s="9" t="s">
        <v>140</v>
      </c>
      <c r="C146" s="9"/>
      <c r="D146" s="9"/>
      <c r="E146" s="9"/>
      <c r="F146" s="9"/>
      <c r="G146" s="9"/>
      <c r="H146" s="9"/>
      <c r="I146" s="9"/>
      <c r="J146" s="9"/>
      <c r="K146" s="9"/>
      <c r="L146" s="9"/>
    </row>
    <row r="147" spans="2:12" ht="12.75" customHeight="1">
      <c r="B147" s="9"/>
      <c r="C147" s="9"/>
      <c r="D147" s="9"/>
      <c r="E147" s="9"/>
      <c r="F147" s="9"/>
      <c r="G147" s="9"/>
      <c r="H147" s="9"/>
      <c r="I147" s="9"/>
      <c r="J147" s="9"/>
      <c r="K147" s="9"/>
      <c r="L147" s="9"/>
    </row>
    <row r="148" spans="2:12" ht="12.75" customHeight="1">
      <c r="B148" s="9"/>
      <c r="C148" s="9"/>
      <c r="D148" s="9"/>
      <c r="E148" s="9"/>
      <c r="F148" s="9"/>
      <c r="G148" s="9"/>
      <c r="H148" s="9"/>
      <c r="I148" s="9"/>
      <c r="J148" s="9"/>
      <c r="K148" s="9"/>
      <c r="L148" s="9"/>
    </row>
    <row r="149" spans="2:12" ht="12.75" customHeight="1">
      <c r="B149" s="9"/>
      <c r="C149" s="9"/>
      <c r="D149" s="9"/>
      <c r="E149" s="9"/>
      <c r="F149" s="9"/>
      <c r="G149" s="9"/>
      <c r="H149" s="9"/>
      <c r="I149" s="9"/>
      <c r="J149" s="9"/>
      <c r="K149" s="9"/>
      <c r="L149" s="9"/>
    </row>
    <row r="150" spans="2:12" ht="13.5" customHeight="1">
      <c r="B150" s="9"/>
      <c r="C150" s="9"/>
      <c r="D150" s="9"/>
      <c r="E150" s="9"/>
      <c r="F150" s="9"/>
      <c r="G150" s="9"/>
      <c r="H150" s="9"/>
      <c r="I150" s="9"/>
      <c r="J150" s="9"/>
      <c r="K150" s="9"/>
      <c r="L150" s="9"/>
    </row>
    <row r="151" spans="2:12" ht="12.75">
      <c r="B151" s="9"/>
      <c r="C151" s="9"/>
      <c r="D151" s="9"/>
      <c r="E151" s="9"/>
      <c r="F151" s="9"/>
      <c r="G151" s="9"/>
      <c r="H151" s="9"/>
      <c r="I151" s="9"/>
      <c r="J151" s="9"/>
      <c r="K151" s="9"/>
      <c r="L151" s="9"/>
    </row>
    <row r="152" spans="2:12" ht="12.75">
      <c r="B152" s="9"/>
      <c r="C152" s="9"/>
      <c r="D152" s="9"/>
      <c r="E152" s="9"/>
      <c r="F152" s="9"/>
      <c r="G152" s="9"/>
      <c r="H152" s="9"/>
      <c r="I152" s="9"/>
      <c r="J152" s="9"/>
      <c r="K152" s="9"/>
      <c r="L152" s="9"/>
    </row>
    <row r="153" spans="2:12" ht="12.75">
      <c r="B153" s="9"/>
      <c r="C153" s="9"/>
      <c r="D153" s="9"/>
      <c r="E153" s="9"/>
      <c r="F153" s="9"/>
      <c r="G153" s="9"/>
      <c r="H153" s="9"/>
      <c r="I153" s="9"/>
      <c r="J153" s="9"/>
      <c r="K153" s="9"/>
      <c r="L153" s="9"/>
    </row>
    <row r="154" spans="2:12" ht="12.75">
      <c r="B154" s="9"/>
      <c r="C154" s="9"/>
      <c r="D154" s="9"/>
      <c r="E154" s="9"/>
      <c r="F154" s="9"/>
      <c r="G154" s="9"/>
      <c r="H154" s="9"/>
      <c r="I154" s="9"/>
      <c r="J154" s="9"/>
      <c r="K154" s="9"/>
      <c r="L154" s="9"/>
    </row>
  </sheetData>
  <sheetProtection sheet="1" objects="1" scenarios="1"/>
  <mergeCells count="272">
    <mergeCell ref="B2:L3"/>
    <mergeCell ref="B4:L5"/>
    <mergeCell ref="B7:L8"/>
    <mergeCell ref="B9:L10"/>
    <mergeCell ref="B12:L13"/>
    <mergeCell ref="B15:E15"/>
    <mergeCell ref="F15:L15"/>
    <mergeCell ref="B16:E16"/>
    <mergeCell ref="F16:L16"/>
    <mergeCell ref="B17:E17"/>
    <mergeCell ref="F17:L17"/>
    <mergeCell ref="B18:E18"/>
    <mergeCell ref="F18:L18"/>
    <mergeCell ref="B19:E19"/>
    <mergeCell ref="F19:L19"/>
    <mergeCell ref="B20:E20"/>
    <mergeCell ref="F20:L20"/>
    <mergeCell ref="B21:E21"/>
    <mergeCell ref="F21:L21"/>
    <mergeCell ref="B22:E22"/>
    <mergeCell ref="F22:L22"/>
    <mergeCell ref="B24:L25"/>
    <mergeCell ref="B27:E27"/>
    <mergeCell ref="F27:G27"/>
    <mergeCell ref="B28:E28"/>
    <mergeCell ref="F28:G28"/>
    <mergeCell ref="B30:L32"/>
    <mergeCell ref="B33:C33"/>
    <mergeCell ref="D33:E33"/>
    <mergeCell ref="F33:H33"/>
    <mergeCell ref="I33:L33"/>
    <mergeCell ref="B34:C34"/>
    <mergeCell ref="D34:E34"/>
    <mergeCell ref="F34:H34"/>
    <mergeCell ref="I34:L34"/>
    <mergeCell ref="B35:C35"/>
    <mergeCell ref="D35:E35"/>
    <mergeCell ref="F35:H35"/>
    <mergeCell ref="I35:L35"/>
    <mergeCell ref="B36:C36"/>
    <mergeCell ref="D36:E36"/>
    <mergeCell ref="F36:H36"/>
    <mergeCell ref="I36:L36"/>
    <mergeCell ref="B37:C37"/>
    <mergeCell ref="D37:E37"/>
    <mergeCell ref="F37:H37"/>
    <mergeCell ref="I37:L37"/>
    <mergeCell ref="B38:C38"/>
    <mergeCell ref="D38:E38"/>
    <mergeCell ref="F38:H38"/>
    <mergeCell ref="I38:L38"/>
    <mergeCell ref="B40:L41"/>
    <mergeCell ref="B42:L42"/>
    <mergeCell ref="B43:L43"/>
    <mergeCell ref="B44:C44"/>
    <mergeCell ref="D44:E44"/>
    <mergeCell ref="H44:I44"/>
    <mergeCell ref="O44:P44"/>
    <mergeCell ref="Q44:R44"/>
    <mergeCell ref="B45:C45"/>
    <mergeCell ref="D45:E45"/>
    <mergeCell ref="H45:I45"/>
    <mergeCell ref="O45:P45"/>
    <mergeCell ref="Q45:R45"/>
    <mergeCell ref="B46:C46"/>
    <mergeCell ref="D46:E46"/>
    <mergeCell ref="H46:I46"/>
    <mergeCell ref="O46:P46"/>
    <mergeCell ref="Q46:R46"/>
    <mergeCell ref="B47:C47"/>
    <mergeCell ref="D47:E47"/>
    <mergeCell ref="H47:I47"/>
    <mergeCell ref="O47:P47"/>
    <mergeCell ref="Q47:R47"/>
    <mergeCell ref="B48:C48"/>
    <mergeCell ref="D48:E48"/>
    <mergeCell ref="H48:I48"/>
    <mergeCell ref="O48:P48"/>
    <mergeCell ref="Q48:R48"/>
    <mergeCell ref="B49:C49"/>
    <mergeCell ref="D49:E49"/>
    <mergeCell ref="H49:I49"/>
    <mergeCell ref="O49:P49"/>
    <mergeCell ref="Q49:R49"/>
    <mergeCell ref="B50:C50"/>
    <mergeCell ref="D50:E50"/>
    <mergeCell ref="H50:I50"/>
    <mergeCell ref="O50:P50"/>
    <mergeCell ref="Q50:R50"/>
    <mergeCell ref="B51:C51"/>
    <mergeCell ref="D51:E51"/>
    <mergeCell ref="H51:I51"/>
    <mergeCell ref="O51:P51"/>
    <mergeCell ref="Q51:R51"/>
    <mergeCell ref="B52:C52"/>
    <mergeCell ref="D52:E52"/>
    <mergeCell ref="H52:I52"/>
    <mergeCell ref="O52:P52"/>
    <mergeCell ref="Q52:R52"/>
    <mergeCell ref="B53:C53"/>
    <mergeCell ref="D53:E53"/>
    <mergeCell ref="H53:I53"/>
    <mergeCell ref="O53:P53"/>
    <mergeCell ref="Q53:R53"/>
    <mergeCell ref="B54:C54"/>
    <mergeCell ref="D54:E54"/>
    <mergeCell ref="H54:I54"/>
    <mergeCell ref="O54:P54"/>
    <mergeCell ref="Q54:R54"/>
    <mergeCell ref="B57:L58"/>
    <mergeCell ref="B60:L60"/>
    <mergeCell ref="B61:E61"/>
    <mergeCell ref="F61:L61"/>
    <mergeCell ref="B62:E62"/>
    <mergeCell ref="F62:L62"/>
    <mergeCell ref="B63:E63"/>
    <mergeCell ref="F63:L63"/>
    <mergeCell ref="B64:E64"/>
    <mergeCell ref="F64:L64"/>
    <mergeCell ref="B66:L66"/>
    <mergeCell ref="B67:E67"/>
    <mergeCell ref="F67:L67"/>
    <mergeCell ref="B68:E68"/>
    <mergeCell ref="F68:L68"/>
    <mergeCell ref="B69:E69"/>
    <mergeCell ref="F69:L69"/>
    <mergeCell ref="B70:E70"/>
    <mergeCell ref="F70:L70"/>
    <mergeCell ref="B72:L72"/>
    <mergeCell ref="B73:E73"/>
    <mergeCell ref="F73:L73"/>
    <mergeCell ref="B74:E74"/>
    <mergeCell ref="F74:L74"/>
    <mergeCell ref="B75:E75"/>
    <mergeCell ref="F75:L75"/>
    <mergeCell ref="B76:E76"/>
    <mergeCell ref="F76:L76"/>
    <mergeCell ref="B77:E77"/>
    <mergeCell ref="F77:L77"/>
    <mergeCell ref="B78:E78"/>
    <mergeCell ref="F78:L78"/>
    <mergeCell ref="B79:E79"/>
    <mergeCell ref="F79:L79"/>
    <mergeCell ref="B80:E80"/>
    <mergeCell ref="F80:L80"/>
    <mergeCell ref="B82:E82"/>
    <mergeCell ref="F82:G82"/>
    <mergeCell ref="H82:J82"/>
    <mergeCell ref="B83:E83"/>
    <mergeCell ref="F83:G83"/>
    <mergeCell ref="H83:J83"/>
    <mergeCell ref="B84:E84"/>
    <mergeCell ref="F84:G84"/>
    <mergeCell ref="H84:J84"/>
    <mergeCell ref="B85:E85"/>
    <mergeCell ref="F85:G85"/>
    <mergeCell ref="H85:J85"/>
    <mergeCell ref="B86:E86"/>
    <mergeCell ref="F86:G86"/>
    <mergeCell ref="H86:J86"/>
    <mergeCell ref="B87:E87"/>
    <mergeCell ref="F87:G87"/>
    <mergeCell ref="H87:J87"/>
    <mergeCell ref="B88:E88"/>
    <mergeCell ref="F88:G88"/>
    <mergeCell ref="H88:J88"/>
    <mergeCell ref="B90:L91"/>
    <mergeCell ref="B93:L93"/>
    <mergeCell ref="B94:E94"/>
    <mergeCell ref="F94:L94"/>
    <mergeCell ref="B95:E95"/>
    <mergeCell ref="F95:L95"/>
    <mergeCell ref="B96:E96"/>
    <mergeCell ref="F96:L96"/>
    <mergeCell ref="B97:E97"/>
    <mergeCell ref="F97:L97"/>
    <mergeCell ref="B98:L98"/>
    <mergeCell ref="B99:E99"/>
    <mergeCell ref="F99:L99"/>
    <mergeCell ref="B100:E100"/>
    <mergeCell ref="F100:L100"/>
    <mergeCell ref="B101:E101"/>
    <mergeCell ref="F101:L101"/>
    <mergeCell ref="B102:E102"/>
    <mergeCell ref="F102:L102"/>
    <mergeCell ref="B103:L103"/>
    <mergeCell ref="B104:E104"/>
    <mergeCell ref="F104:L104"/>
    <mergeCell ref="B105:E105"/>
    <mergeCell ref="F105:L105"/>
    <mergeCell ref="B106:E106"/>
    <mergeCell ref="F106:L106"/>
    <mergeCell ref="B107:E107"/>
    <mergeCell ref="F107:L107"/>
    <mergeCell ref="B108:E108"/>
    <mergeCell ref="F108:L108"/>
    <mergeCell ref="B109:E109"/>
    <mergeCell ref="F109:L109"/>
    <mergeCell ref="B111:L112"/>
    <mergeCell ref="B114:E115"/>
    <mergeCell ref="F114:F115"/>
    <mergeCell ref="G114:G115"/>
    <mergeCell ref="H114:H115"/>
    <mergeCell ref="I114:I115"/>
    <mergeCell ref="J114:J115"/>
    <mergeCell ref="K114:L115"/>
    <mergeCell ref="M114:M115"/>
    <mergeCell ref="B116:E116"/>
    <mergeCell ref="K116:L116"/>
    <mergeCell ref="B118:E119"/>
    <mergeCell ref="F118:F119"/>
    <mergeCell ref="G118:H119"/>
    <mergeCell ref="I118:J119"/>
    <mergeCell ref="K118:L119"/>
    <mergeCell ref="M118:M119"/>
    <mergeCell ref="B120:E120"/>
    <mergeCell ref="G120:H120"/>
    <mergeCell ref="I120:J120"/>
    <mergeCell ref="K120:L120"/>
    <mergeCell ref="B122:E123"/>
    <mergeCell ref="F122:F123"/>
    <mergeCell ref="G122:H123"/>
    <mergeCell ref="I122:J123"/>
    <mergeCell ref="K122:L123"/>
    <mergeCell ref="M122:M123"/>
    <mergeCell ref="B124:E124"/>
    <mergeCell ref="G124:H124"/>
    <mergeCell ref="I124:J124"/>
    <mergeCell ref="K124:L124"/>
    <mergeCell ref="B126:E127"/>
    <mergeCell ref="F126:F127"/>
    <mergeCell ref="G126:H127"/>
    <mergeCell ref="I126:J127"/>
    <mergeCell ref="K126:L127"/>
    <mergeCell ref="M126:M127"/>
    <mergeCell ref="B128:E128"/>
    <mergeCell ref="G128:H128"/>
    <mergeCell ref="I128:J128"/>
    <mergeCell ref="K128:L128"/>
    <mergeCell ref="B130:E131"/>
    <mergeCell ref="F130:F131"/>
    <mergeCell ref="G130:J131"/>
    <mergeCell ref="K130:L131"/>
    <mergeCell ref="M130:M131"/>
    <mergeCell ref="B132:E132"/>
    <mergeCell ref="G132:J132"/>
    <mergeCell ref="K132:L132"/>
    <mergeCell ref="B134:E135"/>
    <mergeCell ref="F134:F135"/>
    <mergeCell ref="G134:H135"/>
    <mergeCell ref="I134:J135"/>
    <mergeCell ref="K134:L135"/>
    <mergeCell ref="M134:M135"/>
    <mergeCell ref="B136:E136"/>
    <mergeCell ref="G136:H136"/>
    <mergeCell ref="I136:J136"/>
    <mergeCell ref="K136:L136"/>
    <mergeCell ref="B138:E139"/>
    <mergeCell ref="F138:F139"/>
    <mergeCell ref="G138:J139"/>
    <mergeCell ref="K138:L139"/>
    <mergeCell ref="M138:M139"/>
    <mergeCell ref="B140:E140"/>
    <mergeCell ref="G140:J140"/>
    <mergeCell ref="K140:L140"/>
    <mergeCell ref="B141:E141"/>
    <mergeCell ref="G141:J141"/>
    <mergeCell ref="B142:E142"/>
    <mergeCell ref="G142:J142"/>
    <mergeCell ref="B143:E143"/>
    <mergeCell ref="F143:J143"/>
    <mergeCell ref="B146:L154"/>
  </mergeCells>
  <dataValidations count="18">
    <dataValidation allowBlank="1" showInputMessage="1" showErrorMessage="1" prompt="Upišite samo površinu u kvadratnim metrima.&#10;Primer: &#10;1520.5" sqref="F29 F39 F55:G56">
      <formula1>0</formula1>
      <formula2>0</formula2>
    </dataValidation>
    <dataValidation allowBlank="1" showInputMessage="1" showErrorMessage="1" prompt="Upišite gabaritnu visinu, širinu i dužinu objekta" sqref="H55:I56">
      <formula1>0</formula1>
      <formula2>0</formula2>
    </dataValidation>
    <dataValidation allowBlank="1" showInputMessage="1" showErrorMessage="1" prompt="Navedite generalnu namenu objekta:&#10;proizvodna hala, &#10;skladište, &#10;kancelarija, &#10;kotlarnica..." sqref="K55:L56">
      <formula1>0</formula1>
      <formula2>0</formula2>
    </dataValidation>
    <dataValidation type="list" allowBlank="1" showErrorMessage="1" sqref="F96:L97 F133 F137 F144:F145">
      <formula1>dane</formula1>
      <formula2>0</formula2>
    </dataValidation>
    <dataValidation allowBlank="1" showInputMessage="1" showErrorMessage="1" prompt="Napišite dozvoljen broj spratova i visinu prema PDR-u" sqref="F101:L101">
      <formula1>0</formula1>
      <formula2>0</formula2>
    </dataValidation>
    <dataValidation type="list" allowBlank="1" showInputMessage="1" showErrorMessage="1" promptTitle="Trasfer of Rights to Use" prompt="This field is a search criteria. Pick the model of transfer from the drop down list. If the owner is ready to invest, pick Joint Venture." sqref="F67:L67">
      <formula1>transfer</formula1>
      <formula2>0</formula2>
    </dataValidation>
    <dataValidation type="list" allowBlank="1" showInputMessage="1" showErrorMessage="1" promptTitle="Municipalities list" prompt="Pick your municipality from the drop down list." sqref="F16:L16">
      <formula1>municipalities</formula1>
      <formula2>0</formula2>
    </dataValidation>
    <dataValidation allowBlank="1" showInputMessage="1" showErrorMessage="1" prompt="Napišite dozvoljen stepen zauzetosti PDR-u" sqref="F102:L102">
      <formula1>0</formula1>
      <formula2>0</formula2>
    </dataValidation>
    <dataValidation allowBlank="1" showInputMessage="1" showErrorMessage="1" promptTitle="Plan base" prompt="Pease state if the location is planned by: General plan, Plan of General Regulation or a Plan of Detailed Regulation. And state the name of the plan." sqref="F99:L99">
      <formula1>0</formula1>
      <formula2>0</formula2>
    </dataValidation>
    <dataValidation allowBlank="1" showInputMessage="1" showErrorMessage="1" promptTitle="Ovo polje služi za pretragu" prompt="Upišite samo površinu u kvadratnim metrima.&#10;Primer: &#10;1520.5" sqref="D38:E38">
      <formula1>0</formula1>
      <formula2>0</formula2>
    </dataValidation>
    <dataValidation allowBlank="1" showInputMessage="1" showErrorMessage="1" promptTitle="Free land description" prompt="Please, give us a free description of the location." sqref="B42:L42">
      <formula1>0</formula1>
      <formula2>0</formula2>
    </dataValidation>
    <dataValidation allowBlank="1" showInputMessage="1" showErrorMessage="1" promptTitle="This field is a search criteria" prompt="Fill in only the area in square meters.&#10;Example: &#10;1520.5" sqref="F27:G28 D34:E37">
      <formula1>0</formula1>
      <formula2>0</formula2>
    </dataValidation>
    <dataValidation type="list" allowBlank="1" showInputMessage="1" showErrorMessage="1" promptTitle="Land purpose - remark" prompt="Construction land is any land where buildings can be constructed on, whether it is urban or sorounding are.&#10;" sqref="F34:H38 F94">
      <formula1>purpose</formula1>
      <formula2>0</formula2>
    </dataValidation>
    <dataValidation allowBlank="1" showInputMessage="1" showErrorMessage="1" promptTitle="Building name" prompt="It can be a general building purpose:&#10;production hall,&#10;exhibition area, &#10;storage, &#10;office, &#10;boiler room..." sqref="D45:E54">
      <formula1>0</formula1>
      <formula2>0</formula2>
    </dataValidation>
    <dataValidation allowBlank="1" showInputMessage="1" showErrorMessage="1" promptTitle="This field is a search criteria" prompt="Fill in only the area in sqare meters.&#10;Example: &#10;1520.5" sqref="F45:F54">
      <formula1>0</formula1>
      <formula2>0</formula2>
    </dataValidation>
    <dataValidation allowBlank="1" showInputMessage="1" showErrorMessage="1" promptTitle="Building dimensions" prompt="Fill in the inner lenght and width of the object.&#10;If the object is not a proper sqare shape, give us the maximum dimensions." sqref="H45:I54">
      <formula1>0</formula1>
      <formula2>0</formula2>
    </dataValidation>
    <dataValidation allowBlank="1" showInputMessage="1" showErrorMessage="1" promptTitle="Describe construction type" prompt="concrete,&#10;steel,&#10;brick..." sqref="M45:M54">
      <formula1>0</formula1>
      <formula2>0</formula2>
    </dataValidation>
    <dataValidation type="list" allowBlank="1" showErrorMessage="1" sqref="N45:N54 F116 F120 F124 F128 F132 F136 F140:F142">
      <formula1>yesno</formula1>
      <formula2>0</formula2>
    </dataValidation>
  </dataValidations>
  <hyperlinks>
    <hyperlink ref="F21" r:id="rId1" display="radivoj.milosevic@pecinci.org"/>
    <hyperlink ref="F79" r:id="rId2" display="radivoj.milosevic@pecinci.org"/>
    <hyperlink ref="F80" r:id="rId3" display="www.pecinci.org"/>
  </hyperlinks>
  <printOptions/>
  <pageMargins left="0.7479166666666667" right="0.7479166666666667" top="0.9840277777777777" bottom="0.9840277777777777" header="0.5118055555555555" footer="0.5118055555555555"/>
  <pageSetup horizontalDpi="300" verticalDpi="300" orientation="portrait"/>
  <drawing r:id="rId4"/>
</worksheet>
</file>

<file path=xl/worksheets/sheet2.xml><?xml version="1.0" encoding="utf-8"?>
<worksheet xmlns="http://schemas.openxmlformats.org/spreadsheetml/2006/main" xmlns:r="http://schemas.openxmlformats.org/officeDocument/2006/relationships">
  <dimension ref="A1:J201"/>
  <sheetViews>
    <sheetView workbookViewId="0" topLeftCell="IV1">
      <selection activeCell="C1" sqref="C1"/>
    </sheetView>
  </sheetViews>
  <sheetFormatPr defaultColWidth="1.1484375" defaultRowHeight="12.75"/>
  <cols>
    <col min="1" max="7" width="0" style="127" hidden="1" customWidth="1"/>
    <col min="8" max="16384" width="0" style="128" hidden="1" customWidth="1"/>
  </cols>
  <sheetData>
    <row r="1" spans="1:10" ht="12.75">
      <c r="A1" s="129" t="s">
        <v>141</v>
      </c>
      <c r="B1" s="129"/>
      <c r="C1" s="129" t="s">
        <v>141</v>
      </c>
      <c r="D1" s="129" t="s">
        <v>36</v>
      </c>
      <c r="E1" s="129" t="s">
        <v>36</v>
      </c>
      <c r="F1" s="129" t="s">
        <v>141</v>
      </c>
      <c r="G1" s="129" t="s">
        <v>141</v>
      </c>
      <c r="I1" s="129" t="s">
        <v>36</v>
      </c>
      <c r="J1" s="129" t="s">
        <v>36</v>
      </c>
    </row>
    <row r="2" spans="1:10" ht="12.75">
      <c r="A2" s="130" t="s">
        <v>142</v>
      </c>
      <c r="B2" s="129" t="s">
        <v>143</v>
      </c>
      <c r="C2" s="129" t="s">
        <v>144</v>
      </c>
      <c r="D2" s="129" t="s">
        <v>112</v>
      </c>
      <c r="E2" s="129" t="s">
        <v>145</v>
      </c>
      <c r="F2" s="129" t="s">
        <v>146</v>
      </c>
      <c r="G2" s="129" t="s">
        <v>146</v>
      </c>
      <c r="I2" s="129" t="s">
        <v>27</v>
      </c>
      <c r="J2" s="129" t="s">
        <v>147</v>
      </c>
    </row>
    <row r="3" spans="1:10" ht="12.75">
      <c r="A3" s="130" t="s">
        <v>148</v>
      </c>
      <c r="B3" s="129" t="s">
        <v>149</v>
      </c>
      <c r="C3" s="129" t="s">
        <v>150</v>
      </c>
      <c r="D3" s="129" t="s">
        <v>121</v>
      </c>
      <c r="E3" s="129" t="s">
        <v>151</v>
      </c>
      <c r="F3" s="129" t="s">
        <v>152</v>
      </c>
      <c r="G3" s="129" t="s">
        <v>152</v>
      </c>
      <c r="I3" s="129" t="s">
        <v>153</v>
      </c>
      <c r="J3" s="129" t="s">
        <v>154</v>
      </c>
    </row>
    <row r="4" spans="1:10" ht="12.75">
      <c r="A4" s="130" t="s">
        <v>155</v>
      </c>
      <c r="B4" s="129" t="s">
        <v>149</v>
      </c>
      <c r="C4" s="129"/>
      <c r="D4" s="129"/>
      <c r="E4" s="129" t="s">
        <v>156</v>
      </c>
      <c r="F4" s="129" t="s">
        <v>157</v>
      </c>
      <c r="G4" s="129" t="s">
        <v>158</v>
      </c>
      <c r="I4" s="129" t="s">
        <v>159</v>
      </c>
      <c r="J4" s="129" t="s">
        <v>160</v>
      </c>
    </row>
    <row r="5" spans="1:10" ht="12.75">
      <c r="A5" s="130" t="s">
        <v>161</v>
      </c>
      <c r="B5" s="129" t="s">
        <v>162</v>
      </c>
      <c r="C5" s="129"/>
      <c r="D5" s="129"/>
      <c r="E5" s="129" t="s">
        <v>163</v>
      </c>
      <c r="F5" s="129" t="s">
        <v>164</v>
      </c>
      <c r="G5" s="129" t="s">
        <v>165</v>
      </c>
      <c r="I5" s="129" t="s">
        <v>166</v>
      </c>
      <c r="J5" s="129" t="s">
        <v>67</v>
      </c>
    </row>
    <row r="6" spans="1:10" ht="12.75">
      <c r="A6" s="130" t="s">
        <v>167</v>
      </c>
      <c r="B6" s="129" t="s">
        <v>143</v>
      </c>
      <c r="C6" s="129"/>
      <c r="D6" s="129"/>
      <c r="E6" s="129"/>
      <c r="F6" s="129"/>
      <c r="G6" s="129" t="s">
        <v>157</v>
      </c>
      <c r="J6" s="129" t="s">
        <v>168</v>
      </c>
    </row>
    <row r="7" spans="1:10" ht="12.75">
      <c r="A7" s="130" t="s">
        <v>169</v>
      </c>
      <c r="B7" s="129" t="s">
        <v>143</v>
      </c>
      <c r="C7" s="129"/>
      <c r="D7" s="129"/>
      <c r="E7" s="129"/>
      <c r="F7" s="129"/>
      <c r="G7" s="129" t="s">
        <v>164</v>
      </c>
      <c r="J7" s="129" t="s">
        <v>170</v>
      </c>
    </row>
    <row r="8" spans="1:6" ht="12.75">
      <c r="A8" s="130" t="s">
        <v>171</v>
      </c>
      <c r="B8" s="129" t="s">
        <v>149</v>
      </c>
      <c r="C8" s="129"/>
      <c r="D8" s="129"/>
      <c r="E8" s="129"/>
      <c r="F8" s="129"/>
    </row>
    <row r="9" spans="1:6" ht="12.75">
      <c r="A9" s="130" t="s">
        <v>172</v>
      </c>
      <c r="B9" s="129" t="s">
        <v>173</v>
      </c>
      <c r="C9" s="129"/>
      <c r="D9" s="129"/>
      <c r="E9" s="129"/>
      <c r="F9" s="129"/>
    </row>
    <row r="10" spans="1:6" ht="12.75">
      <c r="A10" s="130" t="s">
        <v>174</v>
      </c>
      <c r="B10" s="129" t="s">
        <v>162</v>
      </c>
      <c r="C10" s="129"/>
      <c r="D10" s="129"/>
      <c r="E10" s="129"/>
      <c r="F10" s="129"/>
    </row>
    <row r="11" spans="1:6" ht="12.75">
      <c r="A11" s="130" t="s">
        <v>175</v>
      </c>
      <c r="B11" s="129" t="s">
        <v>143</v>
      </c>
      <c r="C11" s="129"/>
      <c r="D11" s="129"/>
      <c r="E11" s="129"/>
      <c r="F11" s="129"/>
    </row>
    <row r="12" spans="1:6" ht="12.75">
      <c r="A12" s="130" t="s">
        <v>176</v>
      </c>
      <c r="B12" s="129" t="s">
        <v>143</v>
      </c>
      <c r="C12" s="129"/>
      <c r="D12" s="129"/>
      <c r="E12" s="129"/>
      <c r="F12" s="129"/>
    </row>
    <row r="13" spans="1:6" ht="12.75">
      <c r="A13" s="130" t="s">
        <v>177</v>
      </c>
      <c r="B13" s="129" t="s">
        <v>143</v>
      </c>
      <c r="C13" s="129"/>
      <c r="D13" s="129"/>
      <c r="E13" s="129"/>
      <c r="F13" s="129"/>
    </row>
    <row r="14" spans="1:6" ht="12.75">
      <c r="A14" s="130" t="s">
        <v>178</v>
      </c>
      <c r="B14" s="129" t="s">
        <v>143</v>
      </c>
      <c r="C14" s="129"/>
      <c r="D14" s="129"/>
      <c r="E14" s="129"/>
      <c r="F14" s="129"/>
    </row>
    <row r="15" spans="1:6" ht="12.75">
      <c r="A15" s="130" t="s">
        <v>179</v>
      </c>
      <c r="B15" s="129" t="s">
        <v>173</v>
      </c>
      <c r="C15" s="129"/>
      <c r="D15" s="129"/>
      <c r="E15" s="129"/>
      <c r="F15" s="129"/>
    </row>
    <row r="16" spans="1:6" ht="12.75">
      <c r="A16" s="130" t="s">
        <v>180</v>
      </c>
      <c r="B16" s="129" t="s">
        <v>181</v>
      </c>
      <c r="C16" s="129"/>
      <c r="D16" s="129"/>
      <c r="E16" s="129"/>
      <c r="F16" s="129"/>
    </row>
    <row r="17" spans="1:6" ht="12.75">
      <c r="A17" s="130" t="s">
        <v>182</v>
      </c>
      <c r="B17" s="129" t="s">
        <v>149</v>
      </c>
      <c r="C17" s="129"/>
      <c r="D17" s="129"/>
      <c r="E17" s="129"/>
      <c r="F17" s="129"/>
    </row>
    <row r="18" spans="1:6" ht="12.75">
      <c r="A18" s="130" t="s">
        <v>183</v>
      </c>
      <c r="B18" s="129" t="s">
        <v>143</v>
      </c>
      <c r="C18" s="129"/>
      <c r="D18" s="129"/>
      <c r="E18" s="129"/>
      <c r="F18" s="129"/>
    </row>
    <row r="19" spans="1:6" ht="12.75">
      <c r="A19" s="130" t="s">
        <v>184</v>
      </c>
      <c r="B19" s="129" t="s">
        <v>143</v>
      </c>
      <c r="C19" s="129"/>
      <c r="D19" s="129"/>
      <c r="E19" s="129"/>
      <c r="F19" s="129"/>
    </row>
    <row r="20" spans="1:6" ht="12.75">
      <c r="A20" s="130" t="s">
        <v>185</v>
      </c>
      <c r="B20" s="129" t="s">
        <v>162</v>
      </c>
      <c r="C20" s="129"/>
      <c r="D20" s="129"/>
      <c r="E20" s="129"/>
      <c r="F20" s="129"/>
    </row>
    <row r="21" spans="1:6" ht="12.75">
      <c r="A21" s="130" t="s">
        <v>186</v>
      </c>
      <c r="B21" s="129" t="s">
        <v>143</v>
      </c>
      <c r="C21" s="129"/>
      <c r="D21" s="129"/>
      <c r="E21" s="129"/>
      <c r="F21" s="129"/>
    </row>
    <row r="22" spans="1:6" ht="12.75">
      <c r="A22" s="130" t="s">
        <v>187</v>
      </c>
      <c r="B22" s="129" t="s">
        <v>162</v>
      </c>
      <c r="C22" s="129"/>
      <c r="D22" s="129"/>
      <c r="E22" s="129"/>
      <c r="F22" s="129"/>
    </row>
    <row r="23" spans="1:6" ht="12.75">
      <c r="A23" s="130" t="s">
        <v>188</v>
      </c>
      <c r="B23" s="129" t="s">
        <v>173</v>
      </c>
      <c r="C23" s="129"/>
      <c r="D23" s="129"/>
      <c r="E23" s="129"/>
      <c r="F23" s="129"/>
    </row>
    <row r="24" spans="1:6" ht="12.75">
      <c r="A24" s="130" t="s">
        <v>189</v>
      </c>
      <c r="B24" s="129" t="s">
        <v>162</v>
      </c>
      <c r="C24" s="129"/>
      <c r="D24" s="129"/>
      <c r="E24" s="129"/>
      <c r="F24" s="129"/>
    </row>
    <row r="25" spans="1:6" ht="12.75">
      <c r="A25" s="130" t="s">
        <v>190</v>
      </c>
      <c r="B25" s="129" t="s">
        <v>191</v>
      </c>
      <c r="C25" s="129"/>
      <c r="D25" s="129"/>
      <c r="E25" s="129"/>
      <c r="F25" s="129"/>
    </row>
    <row r="26" spans="1:6" ht="12.75">
      <c r="A26" s="130" t="s">
        <v>192</v>
      </c>
      <c r="B26" s="129" t="s">
        <v>191</v>
      </c>
      <c r="C26" s="129"/>
      <c r="D26" s="129"/>
      <c r="E26" s="129"/>
      <c r="F26" s="129"/>
    </row>
    <row r="27" spans="1:6" ht="12.75">
      <c r="A27" s="130" t="s">
        <v>193</v>
      </c>
      <c r="B27" s="129" t="s">
        <v>162</v>
      </c>
      <c r="C27" s="129"/>
      <c r="D27" s="129"/>
      <c r="E27" s="129"/>
      <c r="F27" s="129"/>
    </row>
    <row r="28" spans="1:6" ht="12.75">
      <c r="A28" s="130" t="s">
        <v>194</v>
      </c>
      <c r="B28" s="129" t="s">
        <v>149</v>
      </c>
      <c r="C28" s="129"/>
      <c r="D28" s="129"/>
      <c r="E28" s="129"/>
      <c r="F28" s="129"/>
    </row>
    <row r="29" spans="1:6" ht="12.75">
      <c r="A29" s="130" t="s">
        <v>195</v>
      </c>
      <c r="B29" s="129" t="s">
        <v>162</v>
      </c>
      <c r="C29" s="129"/>
      <c r="D29" s="129"/>
      <c r="E29" s="129"/>
      <c r="F29" s="129"/>
    </row>
    <row r="30" spans="1:6" ht="12.75">
      <c r="A30" s="130" t="s">
        <v>196</v>
      </c>
      <c r="B30" s="129" t="s">
        <v>173</v>
      </c>
      <c r="C30" s="129"/>
      <c r="D30" s="129"/>
      <c r="E30" s="129"/>
      <c r="F30" s="129"/>
    </row>
    <row r="31" spans="1:6" ht="12.75">
      <c r="A31" s="130" t="s">
        <v>197</v>
      </c>
      <c r="B31" s="129" t="s">
        <v>173</v>
      </c>
      <c r="C31" s="129"/>
      <c r="D31" s="129"/>
      <c r="E31" s="129"/>
      <c r="F31" s="129"/>
    </row>
    <row r="32" spans="1:6" ht="12.75">
      <c r="A32" s="130" t="s">
        <v>198</v>
      </c>
      <c r="B32" s="129" t="s">
        <v>149</v>
      </c>
      <c r="C32" s="129"/>
      <c r="D32" s="129"/>
      <c r="E32" s="129"/>
      <c r="F32" s="129"/>
    </row>
    <row r="33" spans="1:6" ht="12.75">
      <c r="A33" s="130" t="s">
        <v>199</v>
      </c>
      <c r="B33" s="129" t="s">
        <v>143</v>
      </c>
      <c r="C33" s="129"/>
      <c r="D33" s="129"/>
      <c r="E33" s="129"/>
      <c r="F33" s="129"/>
    </row>
    <row r="34" spans="1:6" ht="12.75">
      <c r="A34" s="130" t="s">
        <v>200</v>
      </c>
      <c r="B34" s="129" t="s">
        <v>162</v>
      </c>
      <c r="C34" s="129"/>
      <c r="D34" s="129"/>
      <c r="E34" s="129"/>
      <c r="F34" s="129"/>
    </row>
    <row r="35" spans="1:6" ht="12.75">
      <c r="A35" s="130" t="s">
        <v>201</v>
      </c>
      <c r="B35" s="129" t="s">
        <v>162</v>
      </c>
      <c r="C35" s="129"/>
      <c r="D35" s="129"/>
      <c r="E35" s="129"/>
      <c r="F35" s="129"/>
    </row>
    <row r="36" spans="1:6" ht="12.75">
      <c r="A36" s="130" t="s">
        <v>202</v>
      </c>
      <c r="B36" s="129" t="s">
        <v>181</v>
      </c>
      <c r="C36" s="129"/>
      <c r="D36" s="129"/>
      <c r="E36" s="129"/>
      <c r="F36" s="129"/>
    </row>
    <row r="37" spans="1:6" ht="12.75">
      <c r="A37" s="130" t="s">
        <v>203</v>
      </c>
      <c r="B37" s="129" t="s">
        <v>149</v>
      </c>
      <c r="C37" s="129"/>
      <c r="D37" s="129"/>
      <c r="E37" s="129"/>
      <c r="F37" s="129"/>
    </row>
    <row r="38" spans="1:6" ht="12.75">
      <c r="A38" s="130" t="s">
        <v>204</v>
      </c>
      <c r="B38" s="129" t="s">
        <v>205</v>
      </c>
      <c r="C38" s="129"/>
      <c r="D38" s="129"/>
      <c r="E38" s="129"/>
      <c r="F38" s="129"/>
    </row>
    <row r="39" spans="1:6" ht="12.75">
      <c r="A39" s="130" t="s">
        <v>206</v>
      </c>
      <c r="B39" s="129" t="s">
        <v>205</v>
      </c>
      <c r="C39" s="129"/>
      <c r="D39" s="129"/>
      <c r="E39" s="129"/>
      <c r="F39" s="129"/>
    </row>
    <row r="40" spans="1:6" ht="12.75">
      <c r="A40" s="130" t="s">
        <v>207</v>
      </c>
      <c r="B40" s="129" t="s">
        <v>149</v>
      </c>
      <c r="C40" s="129"/>
      <c r="D40" s="129"/>
      <c r="E40" s="129"/>
      <c r="F40" s="129"/>
    </row>
    <row r="41" spans="1:6" ht="12.75">
      <c r="A41" s="130" t="s">
        <v>208</v>
      </c>
      <c r="B41" s="129" t="s">
        <v>162</v>
      </c>
      <c r="C41" s="129"/>
      <c r="D41" s="129"/>
      <c r="E41" s="129"/>
      <c r="F41" s="129"/>
    </row>
    <row r="42" spans="1:6" ht="12.75">
      <c r="A42" s="130" t="s">
        <v>209</v>
      </c>
      <c r="B42" s="129" t="s">
        <v>191</v>
      </c>
      <c r="C42" s="129"/>
      <c r="D42" s="129"/>
      <c r="E42" s="129"/>
      <c r="F42" s="129"/>
    </row>
    <row r="43" spans="1:6" ht="12.75">
      <c r="A43" s="130" t="s">
        <v>210</v>
      </c>
      <c r="B43" s="129" t="s">
        <v>191</v>
      </c>
      <c r="C43" s="129"/>
      <c r="D43" s="129"/>
      <c r="E43" s="129"/>
      <c r="F43" s="129"/>
    </row>
    <row r="44" spans="1:6" ht="12.75">
      <c r="A44" s="130" t="s">
        <v>211</v>
      </c>
      <c r="B44" s="129" t="s">
        <v>205</v>
      </c>
      <c r="C44" s="129"/>
      <c r="D44" s="129"/>
      <c r="E44" s="129"/>
      <c r="F44" s="129"/>
    </row>
    <row r="45" spans="1:6" ht="12.75">
      <c r="A45" s="130" t="s">
        <v>212</v>
      </c>
      <c r="B45" s="129" t="s">
        <v>205</v>
      </c>
      <c r="C45" s="129"/>
      <c r="D45" s="129"/>
      <c r="E45" s="129"/>
      <c r="F45" s="129"/>
    </row>
    <row r="46" spans="1:6" ht="12.75">
      <c r="A46" s="130" t="s">
        <v>213</v>
      </c>
      <c r="B46" s="129" t="s">
        <v>191</v>
      </c>
      <c r="C46" s="129"/>
      <c r="D46" s="129"/>
      <c r="E46" s="129"/>
      <c r="F46" s="129"/>
    </row>
    <row r="47" spans="1:6" ht="12.75">
      <c r="A47" s="130" t="s">
        <v>214</v>
      </c>
      <c r="B47" s="129" t="s">
        <v>205</v>
      </c>
      <c r="C47" s="129"/>
      <c r="D47" s="129"/>
      <c r="E47" s="129"/>
      <c r="F47" s="129"/>
    </row>
    <row r="48" spans="1:6" ht="12.75">
      <c r="A48" s="130" t="s">
        <v>215</v>
      </c>
      <c r="B48" s="129" t="s">
        <v>173</v>
      </c>
      <c r="C48" s="129"/>
      <c r="D48" s="129"/>
      <c r="E48" s="129"/>
      <c r="F48" s="129"/>
    </row>
    <row r="49" spans="1:6" ht="12.75">
      <c r="A49" s="130" t="s">
        <v>216</v>
      </c>
      <c r="B49" s="129" t="s">
        <v>181</v>
      </c>
      <c r="C49" s="129"/>
      <c r="D49" s="129"/>
      <c r="E49" s="129"/>
      <c r="F49" s="129"/>
    </row>
    <row r="50" spans="1:6" ht="12.75">
      <c r="A50" s="130" t="s">
        <v>217</v>
      </c>
      <c r="B50" s="129" t="s">
        <v>143</v>
      </c>
      <c r="C50" s="129"/>
      <c r="D50" s="129"/>
      <c r="E50" s="129"/>
      <c r="F50" s="129"/>
    </row>
    <row r="51" spans="1:6" ht="12.75">
      <c r="A51" s="130" t="s">
        <v>218</v>
      </c>
      <c r="B51" s="129" t="s">
        <v>143</v>
      </c>
      <c r="C51" s="129"/>
      <c r="D51" s="129"/>
      <c r="E51" s="129"/>
      <c r="F51" s="129"/>
    </row>
    <row r="52" spans="1:6" ht="12.75">
      <c r="A52" s="130" t="s">
        <v>219</v>
      </c>
      <c r="B52" s="129" t="s">
        <v>205</v>
      </c>
      <c r="C52" s="129"/>
      <c r="D52" s="129"/>
      <c r="E52" s="129"/>
      <c r="F52" s="129"/>
    </row>
    <row r="53" spans="1:6" ht="12.75">
      <c r="A53" s="130" t="s">
        <v>220</v>
      </c>
      <c r="B53" s="129" t="s">
        <v>173</v>
      </c>
      <c r="C53" s="129"/>
      <c r="D53" s="129"/>
      <c r="E53" s="129"/>
      <c r="F53" s="129"/>
    </row>
    <row r="54" spans="1:6" ht="12.75">
      <c r="A54" s="130" t="s">
        <v>221</v>
      </c>
      <c r="B54" s="129" t="s">
        <v>149</v>
      </c>
      <c r="C54" s="129"/>
      <c r="D54" s="129"/>
      <c r="E54" s="129"/>
      <c r="F54" s="129"/>
    </row>
    <row r="55" spans="1:6" ht="12.75">
      <c r="A55" s="130" t="s">
        <v>222</v>
      </c>
      <c r="B55" s="129" t="s">
        <v>205</v>
      </c>
      <c r="C55" s="129"/>
      <c r="D55" s="129"/>
      <c r="E55" s="129"/>
      <c r="F55" s="129"/>
    </row>
    <row r="56" spans="1:6" ht="12.75">
      <c r="A56" s="130" t="s">
        <v>223</v>
      </c>
      <c r="B56" s="129" t="s">
        <v>143</v>
      </c>
      <c r="C56" s="129"/>
      <c r="D56" s="129"/>
      <c r="E56" s="129"/>
      <c r="F56" s="129"/>
    </row>
    <row r="57" spans="1:6" ht="12.75">
      <c r="A57" s="130" t="s">
        <v>224</v>
      </c>
      <c r="B57" s="129" t="s">
        <v>143</v>
      </c>
      <c r="C57" s="129"/>
      <c r="D57" s="129"/>
      <c r="E57" s="129"/>
      <c r="F57" s="129"/>
    </row>
    <row r="58" spans="1:6" ht="12.75">
      <c r="A58" s="130" t="s">
        <v>225</v>
      </c>
      <c r="B58" s="129" t="s">
        <v>191</v>
      </c>
      <c r="C58" s="129"/>
      <c r="D58" s="129"/>
      <c r="E58" s="129"/>
      <c r="F58" s="129"/>
    </row>
    <row r="59" spans="1:6" ht="12.75">
      <c r="A59" s="130" t="s">
        <v>226</v>
      </c>
      <c r="B59" s="129" t="s">
        <v>205</v>
      </c>
      <c r="C59" s="129"/>
      <c r="D59" s="129"/>
      <c r="E59" s="129"/>
      <c r="F59" s="129"/>
    </row>
    <row r="60" spans="1:6" ht="12.75">
      <c r="A60" s="130" t="s">
        <v>227</v>
      </c>
      <c r="B60" s="129" t="s">
        <v>149</v>
      </c>
      <c r="C60" s="129"/>
      <c r="D60" s="129"/>
      <c r="E60" s="129"/>
      <c r="F60" s="129"/>
    </row>
    <row r="61" spans="1:6" ht="12.75">
      <c r="A61" s="130" t="s">
        <v>228</v>
      </c>
      <c r="B61" s="129" t="s">
        <v>191</v>
      </c>
      <c r="C61" s="129"/>
      <c r="D61" s="129"/>
      <c r="E61" s="129"/>
      <c r="F61" s="129"/>
    </row>
    <row r="62" spans="1:6" ht="12.75">
      <c r="A62" s="130" t="s">
        <v>229</v>
      </c>
      <c r="B62" s="129" t="s">
        <v>173</v>
      </c>
      <c r="C62" s="129"/>
      <c r="D62" s="129"/>
      <c r="E62" s="129"/>
      <c r="F62" s="129"/>
    </row>
    <row r="63" spans="1:6" ht="12.75">
      <c r="A63" s="130" t="s">
        <v>230</v>
      </c>
      <c r="B63" s="129" t="s">
        <v>173</v>
      </c>
      <c r="C63" s="129"/>
      <c r="D63" s="129"/>
      <c r="E63" s="129"/>
      <c r="F63" s="129"/>
    </row>
    <row r="64" spans="1:6" ht="12.75">
      <c r="A64" s="130" t="s">
        <v>231</v>
      </c>
      <c r="B64" s="129" t="s">
        <v>205</v>
      </c>
      <c r="C64" s="129"/>
      <c r="D64" s="129"/>
      <c r="E64" s="129"/>
      <c r="F64" s="129"/>
    </row>
    <row r="65" spans="1:6" ht="12.75">
      <c r="A65" s="130" t="s">
        <v>232</v>
      </c>
      <c r="B65" s="129" t="s">
        <v>205</v>
      </c>
      <c r="C65" s="129"/>
      <c r="D65" s="129"/>
      <c r="E65" s="129"/>
      <c r="F65" s="129"/>
    </row>
    <row r="66" spans="1:6" ht="12.75">
      <c r="A66" s="130" t="s">
        <v>233</v>
      </c>
      <c r="B66" s="129" t="s">
        <v>205</v>
      </c>
      <c r="C66" s="129"/>
      <c r="D66" s="129"/>
      <c r="E66" s="129"/>
      <c r="F66" s="129"/>
    </row>
    <row r="67" spans="1:6" ht="12.75">
      <c r="A67" s="130" t="s">
        <v>234</v>
      </c>
      <c r="B67" s="129" t="s">
        <v>143</v>
      </c>
      <c r="C67" s="129"/>
      <c r="D67" s="129"/>
      <c r="E67" s="129"/>
      <c r="F67" s="129"/>
    </row>
    <row r="68" spans="1:6" ht="12.75">
      <c r="A68" s="130" t="s">
        <v>235</v>
      </c>
      <c r="B68" s="129" t="s">
        <v>143</v>
      </c>
      <c r="C68" s="129"/>
      <c r="D68" s="129"/>
      <c r="E68" s="129"/>
      <c r="F68" s="129"/>
    </row>
    <row r="69" spans="1:6" ht="12.75">
      <c r="A69" s="130" t="s">
        <v>236</v>
      </c>
      <c r="B69" s="129" t="s">
        <v>149</v>
      </c>
      <c r="C69" s="129"/>
      <c r="D69" s="129"/>
      <c r="E69" s="129"/>
      <c r="F69" s="129"/>
    </row>
    <row r="70" spans="1:6" ht="12.75">
      <c r="A70" s="130" t="s">
        <v>237</v>
      </c>
      <c r="B70" s="129" t="s">
        <v>149</v>
      </c>
      <c r="C70" s="129"/>
      <c r="D70" s="129"/>
      <c r="E70" s="129"/>
      <c r="F70" s="129"/>
    </row>
    <row r="71" spans="1:6" ht="12.75">
      <c r="A71" s="130" t="s">
        <v>238</v>
      </c>
      <c r="B71" s="129" t="s">
        <v>173</v>
      </c>
      <c r="C71" s="129"/>
      <c r="D71" s="129"/>
      <c r="E71" s="129"/>
      <c r="F71" s="129"/>
    </row>
    <row r="72" spans="1:6" ht="12.75">
      <c r="A72" s="130" t="s">
        <v>239</v>
      </c>
      <c r="B72" s="129" t="s">
        <v>149</v>
      </c>
      <c r="C72" s="129"/>
      <c r="D72" s="129"/>
      <c r="E72" s="129"/>
      <c r="F72" s="129"/>
    </row>
    <row r="73" spans="1:6" ht="12.75">
      <c r="A73" s="130" t="s">
        <v>240</v>
      </c>
      <c r="B73" s="129" t="s">
        <v>191</v>
      </c>
      <c r="C73" s="129"/>
      <c r="D73" s="129"/>
      <c r="E73" s="129"/>
      <c r="F73" s="129"/>
    </row>
    <row r="74" spans="1:6" ht="12.75">
      <c r="A74" s="130" t="s">
        <v>241</v>
      </c>
      <c r="B74" s="129" t="s">
        <v>143</v>
      </c>
      <c r="C74" s="129"/>
      <c r="D74" s="129"/>
      <c r="E74" s="129"/>
      <c r="F74" s="129"/>
    </row>
    <row r="75" spans="1:6" ht="12.75">
      <c r="A75" s="130" t="s">
        <v>242</v>
      </c>
      <c r="B75" s="129" t="s">
        <v>162</v>
      </c>
      <c r="C75" s="129"/>
      <c r="D75" s="129"/>
      <c r="E75" s="129"/>
      <c r="F75" s="129"/>
    </row>
    <row r="76" spans="1:6" ht="12.75">
      <c r="A76" s="130" t="s">
        <v>243</v>
      </c>
      <c r="B76" s="129" t="s">
        <v>173</v>
      </c>
      <c r="C76" s="129"/>
      <c r="D76" s="129"/>
      <c r="E76" s="129"/>
      <c r="F76" s="129"/>
    </row>
    <row r="77" spans="1:6" ht="12.75">
      <c r="A77" s="130" t="s">
        <v>244</v>
      </c>
      <c r="B77" s="129" t="s">
        <v>149</v>
      </c>
      <c r="C77" s="129"/>
      <c r="D77" s="129"/>
      <c r="E77" s="129"/>
      <c r="F77" s="129"/>
    </row>
    <row r="78" spans="1:6" ht="12.75">
      <c r="A78" s="130" t="s">
        <v>245</v>
      </c>
      <c r="B78" s="129" t="s">
        <v>181</v>
      </c>
      <c r="C78" s="129"/>
      <c r="D78" s="129"/>
      <c r="E78" s="129"/>
      <c r="F78" s="129"/>
    </row>
    <row r="79" spans="1:6" ht="12.75">
      <c r="A79" s="130" t="s">
        <v>246</v>
      </c>
      <c r="B79" s="129" t="s">
        <v>162</v>
      </c>
      <c r="C79" s="129"/>
      <c r="D79" s="129"/>
      <c r="E79" s="129"/>
      <c r="F79" s="129"/>
    </row>
    <row r="80" spans="1:6" ht="12.75">
      <c r="A80" s="130" t="s">
        <v>247</v>
      </c>
      <c r="B80" s="129" t="s">
        <v>205</v>
      </c>
      <c r="C80" s="129"/>
      <c r="D80" s="129"/>
      <c r="E80" s="129"/>
      <c r="F80" s="129"/>
    </row>
    <row r="81" spans="1:6" ht="12.75">
      <c r="A81" s="130" t="s">
        <v>248</v>
      </c>
      <c r="B81" s="129" t="s">
        <v>162</v>
      </c>
      <c r="C81" s="129"/>
      <c r="D81" s="129"/>
      <c r="E81" s="129"/>
      <c r="F81" s="129"/>
    </row>
    <row r="82" spans="1:6" ht="12.75">
      <c r="A82" s="130" t="s">
        <v>249</v>
      </c>
      <c r="B82" s="129" t="s">
        <v>205</v>
      </c>
      <c r="C82" s="129"/>
      <c r="D82" s="129"/>
      <c r="E82" s="129"/>
      <c r="F82" s="129"/>
    </row>
    <row r="83" spans="1:6" ht="12.75">
      <c r="A83" s="130" t="s">
        <v>250</v>
      </c>
      <c r="B83" s="129" t="s">
        <v>173</v>
      </c>
      <c r="C83" s="129"/>
      <c r="D83" s="129"/>
      <c r="E83" s="129"/>
      <c r="F83" s="129"/>
    </row>
    <row r="84" spans="1:6" ht="12.75">
      <c r="A84" s="130" t="s">
        <v>251</v>
      </c>
      <c r="B84" s="129" t="s">
        <v>173</v>
      </c>
      <c r="C84" s="129"/>
      <c r="D84" s="129"/>
      <c r="E84" s="129"/>
      <c r="F84" s="129"/>
    </row>
    <row r="85" spans="1:6" ht="12.75">
      <c r="A85" s="130" t="s">
        <v>252</v>
      </c>
      <c r="B85" s="129" t="s">
        <v>173</v>
      </c>
      <c r="C85" s="129"/>
      <c r="D85" s="129"/>
      <c r="E85" s="129"/>
      <c r="F85" s="129"/>
    </row>
    <row r="86" spans="1:6" ht="12.75">
      <c r="A86" s="130" t="s">
        <v>253</v>
      </c>
      <c r="B86" s="129" t="s">
        <v>173</v>
      </c>
      <c r="C86" s="129"/>
      <c r="D86" s="129"/>
      <c r="E86" s="129"/>
      <c r="F86" s="129"/>
    </row>
    <row r="87" spans="1:6" ht="12.75">
      <c r="A87" s="130" t="s">
        <v>254</v>
      </c>
      <c r="B87" s="129" t="s">
        <v>191</v>
      </c>
      <c r="C87" s="129"/>
      <c r="D87" s="129"/>
      <c r="E87" s="129"/>
      <c r="F87" s="129"/>
    </row>
    <row r="88" spans="1:6" ht="12.75">
      <c r="A88" s="130" t="s">
        <v>255</v>
      </c>
      <c r="B88" s="129" t="s">
        <v>143</v>
      </c>
      <c r="C88" s="129"/>
      <c r="D88" s="129"/>
      <c r="E88" s="129"/>
      <c r="F88" s="129"/>
    </row>
    <row r="89" spans="1:6" ht="12.75">
      <c r="A89" s="130" t="s">
        <v>256</v>
      </c>
      <c r="B89" s="129" t="s">
        <v>173</v>
      </c>
      <c r="C89" s="129"/>
      <c r="D89" s="129"/>
      <c r="E89" s="129"/>
      <c r="F89" s="129"/>
    </row>
    <row r="90" spans="1:6" ht="12.75">
      <c r="A90" s="130" t="s">
        <v>257</v>
      </c>
      <c r="B90" s="129" t="s">
        <v>191</v>
      </c>
      <c r="C90" s="129"/>
      <c r="D90" s="129"/>
      <c r="E90" s="129"/>
      <c r="F90" s="129"/>
    </row>
    <row r="91" spans="1:6" ht="12.75">
      <c r="A91" s="130" t="s">
        <v>258</v>
      </c>
      <c r="B91" s="129" t="s">
        <v>162</v>
      </c>
      <c r="C91" s="129"/>
      <c r="D91" s="129"/>
      <c r="E91" s="129"/>
      <c r="F91" s="129"/>
    </row>
    <row r="92" spans="1:6" ht="12.75">
      <c r="A92" s="130" t="s">
        <v>259</v>
      </c>
      <c r="B92" s="129" t="s">
        <v>162</v>
      </c>
      <c r="C92" s="129"/>
      <c r="D92" s="129"/>
      <c r="E92" s="129"/>
      <c r="F92" s="129"/>
    </row>
    <row r="93" spans="1:6" ht="12.75">
      <c r="A93" s="130" t="s">
        <v>260</v>
      </c>
      <c r="B93" s="129" t="s">
        <v>191</v>
      </c>
      <c r="C93" s="129"/>
      <c r="D93" s="129"/>
      <c r="E93" s="129"/>
      <c r="F93" s="129"/>
    </row>
    <row r="94" spans="1:6" ht="12.75">
      <c r="A94" s="130" t="s">
        <v>261</v>
      </c>
      <c r="B94" s="129" t="s">
        <v>173</v>
      </c>
      <c r="C94" s="129"/>
      <c r="D94" s="129"/>
      <c r="E94" s="129"/>
      <c r="F94" s="129"/>
    </row>
    <row r="95" spans="1:6" ht="12.75">
      <c r="A95" s="130" t="s">
        <v>262</v>
      </c>
      <c r="B95" s="129" t="s">
        <v>181</v>
      </c>
      <c r="C95" s="129"/>
      <c r="D95" s="129"/>
      <c r="E95" s="129"/>
      <c r="F95" s="129"/>
    </row>
    <row r="96" spans="1:6" ht="12.75">
      <c r="A96" s="130" t="s">
        <v>263</v>
      </c>
      <c r="B96" s="129" t="s">
        <v>191</v>
      </c>
      <c r="C96" s="129"/>
      <c r="D96" s="129"/>
      <c r="E96" s="129"/>
      <c r="F96" s="129"/>
    </row>
    <row r="97" spans="1:6" ht="12.75">
      <c r="A97" s="130" t="s">
        <v>264</v>
      </c>
      <c r="B97" s="129" t="s">
        <v>162</v>
      </c>
      <c r="C97" s="129"/>
      <c r="D97" s="129"/>
      <c r="E97" s="129"/>
      <c r="F97" s="129"/>
    </row>
    <row r="98" spans="1:6" ht="12.75">
      <c r="A98" s="130" t="s">
        <v>265</v>
      </c>
      <c r="B98" s="129" t="s">
        <v>162</v>
      </c>
      <c r="C98" s="129"/>
      <c r="D98" s="129"/>
      <c r="E98" s="129"/>
      <c r="F98" s="129"/>
    </row>
    <row r="99" spans="1:6" ht="12.75">
      <c r="A99" s="130" t="s">
        <v>266</v>
      </c>
      <c r="B99" s="129" t="s">
        <v>143</v>
      </c>
      <c r="C99" s="129"/>
      <c r="D99" s="129"/>
      <c r="E99" s="129"/>
      <c r="F99" s="129"/>
    </row>
    <row r="100" spans="1:6" ht="12.75">
      <c r="A100" s="130" t="s">
        <v>267</v>
      </c>
      <c r="B100" s="129" t="s">
        <v>173</v>
      </c>
      <c r="C100" s="129"/>
      <c r="D100" s="129"/>
      <c r="E100" s="129"/>
      <c r="F100" s="129"/>
    </row>
    <row r="101" spans="1:6" ht="12.75">
      <c r="A101" s="130" t="s">
        <v>268</v>
      </c>
      <c r="B101" s="129" t="s">
        <v>143</v>
      </c>
      <c r="C101" s="129"/>
      <c r="D101" s="129"/>
      <c r="E101" s="129"/>
      <c r="F101" s="129"/>
    </row>
    <row r="102" spans="1:6" ht="12.75">
      <c r="A102" s="130" t="s">
        <v>269</v>
      </c>
      <c r="B102" s="129" t="s">
        <v>181</v>
      </c>
      <c r="C102" s="129"/>
      <c r="D102" s="129"/>
      <c r="E102" s="129"/>
      <c r="F102" s="129"/>
    </row>
    <row r="103" spans="1:6" ht="12.75">
      <c r="A103" s="130" t="s">
        <v>270</v>
      </c>
      <c r="B103" s="129" t="s">
        <v>143</v>
      </c>
      <c r="C103" s="129"/>
      <c r="D103" s="129"/>
      <c r="E103" s="129"/>
      <c r="F103" s="129"/>
    </row>
    <row r="104" spans="1:6" ht="12.75">
      <c r="A104" s="130" t="s">
        <v>271</v>
      </c>
      <c r="B104" s="129" t="s">
        <v>149</v>
      </c>
      <c r="C104" s="129"/>
      <c r="D104" s="129"/>
      <c r="E104" s="129"/>
      <c r="F104" s="129"/>
    </row>
    <row r="105" spans="1:6" ht="12.75">
      <c r="A105" s="130" t="s">
        <v>272</v>
      </c>
      <c r="B105" s="129" t="s">
        <v>143</v>
      </c>
      <c r="C105" s="129"/>
      <c r="D105" s="129"/>
      <c r="E105" s="129"/>
      <c r="F105" s="129"/>
    </row>
    <row r="106" spans="1:6" ht="12.75">
      <c r="A106" s="130" t="s">
        <v>273</v>
      </c>
      <c r="B106" s="129" t="s">
        <v>205</v>
      </c>
      <c r="C106" s="129"/>
      <c r="D106" s="129"/>
      <c r="E106" s="129"/>
      <c r="F106" s="129"/>
    </row>
    <row r="107" spans="1:6" ht="12.75">
      <c r="A107" s="130" t="s">
        <v>274</v>
      </c>
      <c r="B107" s="129" t="s">
        <v>205</v>
      </c>
      <c r="C107" s="129"/>
      <c r="D107" s="129"/>
      <c r="E107" s="129"/>
      <c r="F107" s="129"/>
    </row>
    <row r="108" spans="1:6" ht="12.75">
      <c r="A108" s="130" t="s">
        <v>275</v>
      </c>
      <c r="B108" s="129" t="s">
        <v>181</v>
      </c>
      <c r="C108" s="129"/>
      <c r="D108" s="129"/>
      <c r="E108" s="129"/>
      <c r="F108" s="129"/>
    </row>
    <row r="109" spans="1:6" ht="12.75">
      <c r="A109" s="130" t="s">
        <v>276</v>
      </c>
      <c r="B109" s="129" t="s">
        <v>143</v>
      </c>
      <c r="C109" s="129"/>
      <c r="D109" s="129"/>
      <c r="E109" s="129"/>
      <c r="F109" s="129"/>
    </row>
    <row r="110" spans="1:6" ht="12.75">
      <c r="A110" s="130" t="s">
        <v>277</v>
      </c>
      <c r="B110" s="129" t="s">
        <v>143</v>
      </c>
      <c r="C110" s="129"/>
      <c r="D110" s="129"/>
      <c r="E110" s="129"/>
      <c r="F110" s="129"/>
    </row>
    <row r="111" spans="1:6" ht="12.75">
      <c r="A111" s="130" t="s">
        <v>278</v>
      </c>
      <c r="B111" s="129" t="s">
        <v>205</v>
      </c>
      <c r="C111" s="129"/>
      <c r="D111" s="129"/>
      <c r="E111" s="129"/>
      <c r="F111" s="129"/>
    </row>
    <row r="112" spans="1:6" ht="12.75">
      <c r="A112" s="130" t="s">
        <v>279</v>
      </c>
      <c r="B112" s="129" t="s">
        <v>173</v>
      </c>
      <c r="C112" s="129"/>
      <c r="D112" s="129"/>
      <c r="E112" s="129"/>
      <c r="F112" s="129"/>
    </row>
    <row r="113" spans="1:6" ht="12.75">
      <c r="A113" s="130" t="s">
        <v>280</v>
      </c>
      <c r="B113" s="129" t="s">
        <v>181</v>
      </c>
      <c r="C113" s="129"/>
      <c r="D113" s="129"/>
      <c r="E113" s="129"/>
      <c r="F113" s="129"/>
    </row>
    <row r="114" spans="1:6" ht="12.75">
      <c r="A114" s="130" t="s">
        <v>281</v>
      </c>
      <c r="B114" s="129" t="s">
        <v>162</v>
      </c>
      <c r="C114" s="129"/>
      <c r="D114" s="129"/>
      <c r="E114" s="129"/>
      <c r="F114" s="129"/>
    </row>
    <row r="115" spans="1:6" ht="12.75">
      <c r="A115" s="130" t="s">
        <v>282</v>
      </c>
      <c r="B115" s="129" t="s">
        <v>143</v>
      </c>
      <c r="C115" s="129"/>
      <c r="D115" s="129"/>
      <c r="E115" s="129"/>
      <c r="F115" s="129"/>
    </row>
    <row r="116" spans="1:6" ht="12.75">
      <c r="A116" s="130" t="s">
        <v>283</v>
      </c>
      <c r="B116" s="129" t="s">
        <v>162</v>
      </c>
      <c r="C116" s="129"/>
      <c r="D116" s="129"/>
      <c r="E116" s="129"/>
      <c r="F116" s="129"/>
    </row>
    <row r="117" spans="1:6" ht="12.75">
      <c r="A117" s="130" t="s">
        <v>284</v>
      </c>
      <c r="B117" s="129" t="s">
        <v>149</v>
      </c>
      <c r="C117" s="129"/>
      <c r="D117" s="129"/>
      <c r="E117" s="129"/>
      <c r="F117" s="129"/>
    </row>
    <row r="118" spans="1:6" ht="12.75">
      <c r="A118" s="130" t="s">
        <v>285</v>
      </c>
      <c r="B118" s="129" t="s">
        <v>205</v>
      </c>
      <c r="C118" s="129"/>
      <c r="D118" s="129"/>
      <c r="E118" s="129"/>
      <c r="F118" s="129"/>
    </row>
    <row r="119" spans="1:6" ht="12.75">
      <c r="A119" s="130" t="s">
        <v>7</v>
      </c>
      <c r="B119" s="129" t="s">
        <v>143</v>
      </c>
      <c r="C119" s="129"/>
      <c r="D119" s="129"/>
      <c r="E119" s="129"/>
      <c r="F119" s="129"/>
    </row>
    <row r="120" spans="1:6" ht="12.75">
      <c r="A120" s="130" t="s">
        <v>286</v>
      </c>
      <c r="B120" s="129" t="s">
        <v>191</v>
      </c>
      <c r="C120" s="129"/>
      <c r="D120" s="129"/>
      <c r="E120" s="129"/>
      <c r="F120" s="129"/>
    </row>
    <row r="121" spans="1:6" ht="12.75">
      <c r="A121" s="130" t="s">
        <v>287</v>
      </c>
      <c r="B121" s="129" t="s">
        <v>162</v>
      </c>
      <c r="C121" s="129"/>
      <c r="D121" s="129"/>
      <c r="E121" s="129"/>
      <c r="F121" s="129"/>
    </row>
    <row r="122" spans="1:6" ht="12.75">
      <c r="A122" s="130" t="s">
        <v>288</v>
      </c>
      <c r="B122" s="129" t="s">
        <v>149</v>
      </c>
      <c r="C122" s="129"/>
      <c r="D122" s="129"/>
      <c r="E122" s="129"/>
      <c r="F122" s="129"/>
    </row>
    <row r="123" spans="1:6" ht="12.75">
      <c r="A123" s="130" t="s">
        <v>289</v>
      </c>
      <c r="B123" s="129" t="s">
        <v>143</v>
      </c>
      <c r="C123" s="129"/>
      <c r="D123" s="129"/>
      <c r="E123" s="129"/>
      <c r="F123" s="129"/>
    </row>
    <row r="124" spans="1:6" ht="12.75">
      <c r="A124" s="130" t="s">
        <v>290</v>
      </c>
      <c r="B124" s="129" t="s">
        <v>205</v>
      </c>
      <c r="C124" s="129"/>
      <c r="D124" s="129"/>
      <c r="E124" s="129"/>
      <c r="F124" s="129"/>
    </row>
    <row r="125" spans="1:6" ht="12.75">
      <c r="A125" s="130" t="s">
        <v>291</v>
      </c>
      <c r="B125" s="129" t="s">
        <v>191</v>
      </c>
      <c r="C125" s="129"/>
      <c r="D125" s="129"/>
      <c r="E125" s="129"/>
      <c r="F125" s="129"/>
    </row>
    <row r="126" spans="1:6" ht="12.75">
      <c r="A126" s="130" t="s">
        <v>292</v>
      </c>
      <c r="B126" s="129" t="s">
        <v>173</v>
      </c>
      <c r="C126" s="129"/>
      <c r="D126" s="129"/>
      <c r="E126" s="129"/>
      <c r="F126" s="129"/>
    </row>
    <row r="127" spans="1:6" ht="12.75">
      <c r="A127" s="130" t="s">
        <v>293</v>
      </c>
      <c r="B127" s="129" t="s">
        <v>162</v>
      </c>
      <c r="C127" s="129"/>
      <c r="D127" s="129"/>
      <c r="E127" s="129"/>
      <c r="F127" s="129"/>
    </row>
    <row r="128" spans="1:6" ht="12.75">
      <c r="A128" s="130" t="s">
        <v>294</v>
      </c>
      <c r="B128" s="129" t="s">
        <v>173</v>
      </c>
      <c r="C128" s="129"/>
      <c r="D128" s="129"/>
      <c r="E128" s="129"/>
      <c r="F128" s="129"/>
    </row>
    <row r="129" spans="1:6" ht="12.75">
      <c r="A129" s="130" t="s">
        <v>295</v>
      </c>
      <c r="B129" s="129" t="s">
        <v>173</v>
      </c>
      <c r="C129" s="129"/>
      <c r="D129" s="129"/>
      <c r="E129" s="129"/>
      <c r="F129" s="129"/>
    </row>
    <row r="130" spans="1:6" ht="12.75">
      <c r="A130" s="130" t="s">
        <v>296</v>
      </c>
      <c r="B130" s="129" t="s">
        <v>205</v>
      </c>
      <c r="C130" s="129"/>
      <c r="D130" s="129"/>
      <c r="E130" s="129"/>
      <c r="F130" s="129"/>
    </row>
    <row r="131" spans="1:6" ht="12.75">
      <c r="A131" s="130" t="s">
        <v>297</v>
      </c>
      <c r="B131" s="129" t="s">
        <v>205</v>
      </c>
      <c r="C131" s="129"/>
      <c r="D131" s="129"/>
      <c r="E131" s="129"/>
      <c r="F131" s="129"/>
    </row>
    <row r="132" spans="1:6" ht="12.75">
      <c r="A132" s="130" t="s">
        <v>298</v>
      </c>
      <c r="B132" s="129" t="s">
        <v>162</v>
      </c>
      <c r="C132" s="129"/>
      <c r="D132" s="129"/>
      <c r="E132" s="129"/>
      <c r="F132" s="129"/>
    </row>
    <row r="133" spans="1:6" ht="12.75">
      <c r="A133" s="130" t="s">
        <v>299</v>
      </c>
      <c r="B133" s="129" t="s">
        <v>149</v>
      </c>
      <c r="C133" s="129"/>
      <c r="D133" s="129"/>
      <c r="E133" s="129"/>
      <c r="F133" s="129"/>
    </row>
    <row r="134" spans="1:6" ht="12.75">
      <c r="A134" s="130" t="s">
        <v>300</v>
      </c>
      <c r="B134" s="129" t="s">
        <v>181</v>
      </c>
      <c r="C134" s="129"/>
      <c r="D134" s="129"/>
      <c r="E134" s="129"/>
      <c r="F134" s="129"/>
    </row>
    <row r="135" spans="1:6" ht="12.75">
      <c r="A135" s="130" t="s">
        <v>301</v>
      </c>
      <c r="B135" s="129" t="s">
        <v>149</v>
      </c>
      <c r="C135" s="129"/>
      <c r="D135" s="129"/>
      <c r="E135" s="129"/>
      <c r="F135" s="129"/>
    </row>
    <row r="136" spans="1:6" ht="12.75">
      <c r="A136" s="130" t="s">
        <v>302</v>
      </c>
      <c r="B136" s="129" t="s">
        <v>191</v>
      </c>
      <c r="C136" s="129"/>
      <c r="D136" s="129"/>
      <c r="E136" s="129"/>
      <c r="F136" s="129"/>
    </row>
    <row r="137" spans="1:6" ht="12.75">
      <c r="A137" s="130" t="s">
        <v>303</v>
      </c>
      <c r="B137" s="129" t="s">
        <v>149</v>
      </c>
      <c r="C137" s="129"/>
      <c r="D137" s="129"/>
      <c r="E137" s="129"/>
      <c r="F137" s="129"/>
    </row>
    <row r="138" spans="1:6" ht="12.75">
      <c r="A138" s="130" t="s">
        <v>304</v>
      </c>
      <c r="B138" s="129" t="s">
        <v>143</v>
      </c>
      <c r="C138" s="129"/>
      <c r="D138" s="129"/>
      <c r="E138" s="129"/>
      <c r="F138" s="129"/>
    </row>
    <row r="139" spans="1:6" ht="12.75">
      <c r="A139" s="130" t="s">
        <v>305</v>
      </c>
      <c r="B139" s="129" t="s">
        <v>173</v>
      </c>
      <c r="C139" s="129"/>
      <c r="D139" s="129"/>
      <c r="E139" s="129"/>
      <c r="F139" s="129"/>
    </row>
    <row r="140" spans="1:6" ht="12.75">
      <c r="A140" s="130" t="s">
        <v>306</v>
      </c>
      <c r="B140" s="129" t="s">
        <v>181</v>
      </c>
      <c r="C140" s="129"/>
      <c r="D140" s="129"/>
      <c r="E140" s="129"/>
      <c r="F140" s="129"/>
    </row>
    <row r="141" spans="1:6" ht="12.75">
      <c r="A141" s="130" t="s">
        <v>307</v>
      </c>
      <c r="B141" s="129" t="s">
        <v>143</v>
      </c>
      <c r="C141" s="129"/>
      <c r="D141" s="129"/>
      <c r="E141" s="129"/>
      <c r="F141" s="129"/>
    </row>
    <row r="142" spans="1:6" ht="12.75">
      <c r="A142" s="130" t="s">
        <v>308</v>
      </c>
      <c r="B142" s="129" t="s">
        <v>143</v>
      </c>
      <c r="C142" s="129"/>
      <c r="D142" s="129"/>
      <c r="E142" s="129"/>
      <c r="F142" s="129"/>
    </row>
    <row r="143" spans="1:6" ht="12.75">
      <c r="A143" s="130" t="s">
        <v>309</v>
      </c>
      <c r="B143" s="129" t="s">
        <v>143</v>
      </c>
      <c r="C143" s="129"/>
      <c r="D143" s="129"/>
      <c r="E143" s="129"/>
      <c r="F143" s="129"/>
    </row>
    <row r="144" spans="1:6" ht="12.75">
      <c r="A144" s="130" t="s">
        <v>310</v>
      </c>
      <c r="B144" s="129" t="s">
        <v>173</v>
      </c>
      <c r="C144" s="129"/>
      <c r="D144" s="129"/>
      <c r="E144" s="129"/>
      <c r="F144" s="129"/>
    </row>
    <row r="145" spans="1:6" ht="12.75">
      <c r="A145" s="130" t="s">
        <v>311</v>
      </c>
      <c r="B145" s="129" t="s">
        <v>149</v>
      </c>
      <c r="C145" s="129"/>
      <c r="D145" s="129"/>
      <c r="E145" s="129"/>
      <c r="F145" s="129"/>
    </row>
    <row r="146" spans="1:6" ht="12.75">
      <c r="A146" s="130" t="s">
        <v>312</v>
      </c>
      <c r="B146" s="129" t="s">
        <v>149</v>
      </c>
      <c r="C146" s="129"/>
      <c r="D146" s="129"/>
      <c r="E146" s="129"/>
      <c r="F146" s="129"/>
    </row>
    <row r="147" spans="1:6" ht="12.75">
      <c r="A147" s="130" t="s">
        <v>313</v>
      </c>
      <c r="B147" s="129" t="s">
        <v>191</v>
      </c>
      <c r="C147" s="129"/>
      <c r="D147" s="129"/>
      <c r="E147" s="129"/>
      <c r="F147" s="129"/>
    </row>
    <row r="148" spans="1:6" ht="12.75">
      <c r="A148" s="130" t="s">
        <v>314</v>
      </c>
      <c r="B148" s="129" t="s">
        <v>143</v>
      </c>
      <c r="C148" s="129"/>
      <c r="D148" s="129"/>
      <c r="E148" s="129"/>
      <c r="F148" s="129"/>
    </row>
    <row r="149" spans="1:6" ht="12.75">
      <c r="A149" s="130" t="s">
        <v>315</v>
      </c>
      <c r="B149" s="129" t="s">
        <v>181</v>
      </c>
      <c r="C149" s="129"/>
      <c r="D149" s="129"/>
      <c r="E149" s="129"/>
      <c r="F149" s="129"/>
    </row>
    <row r="150" spans="1:6" ht="12.75">
      <c r="A150" s="130" t="s">
        <v>316</v>
      </c>
      <c r="B150" s="129" t="s">
        <v>205</v>
      </c>
      <c r="C150" s="129"/>
      <c r="D150" s="129"/>
      <c r="E150" s="129"/>
      <c r="F150" s="129"/>
    </row>
    <row r="151" spans="1:6" ht="12.75">
      <c r="A151" s="130" t="s">
        <v>317</v>
      </c>
      <c r="B151" s="129" t="s">
        <v>143</v>
      </c>
      <c r="C151" s="129"/>
      <c r="D151" s="129"/>
      <c r="E151" s="129"/>
      <c r="F151" s="129"/>
    </row>
    <row r="152" spans="1:6" ht="12.75">
      <c r="A152" s="130" t="s">
        <v>318</v>
      </c>
      <c r="B152" s="129" t="s">
        <v>143</v>
      </c>
      <c r="C152" s="129"/>
      <c r="D152" s="129"/>
      <c r="E152" s="129"/>
      <c r="F152" s="129"/>
    </row>
    <row r="153" spans="1:6" ht="12.75">
      <c r="A153" s="130" t="s">
        <v>319</v>
      </c>
      <c r="B153" s="129" t="s">
        <v>143</v>
      </c>
      <c r="C153" s="129"/>
      <c r="D153" s="129"/>
      <c r="E153" s="129"/>
      <c r="F153" s="129"/>
    </row>
    <row r="154" spans="1:6" ht="12.75">
      <c r="A154" s="130" t="s">
        <v>320</v>
      </c>
      <c r="B154" s="129" t="s">
        <v>149</v>
      </c>
      <c r="C154" s="129"/>
      <c r="D154" s="129"/>
      <c r="E154" s="129"/>
      <c r="F154" s="129"/>
    </row>
    <row r="155" spans="1:6" ht="12.75">
      <c r="A155" s="130" t="s">
        <v>321</v>
      </c>
      <c r="B155" s="129" t="s">
        <v>143</v>
      </c>
      <c r="C155" s="129"/>
      <c r="D155" s="129"/>
      <c r="E155" s="129"/>
      <c r="F155" s="129"/>
    </row>
    <row r="156" spans="1:6" ht="12.75">
      <c r="A156" s="130" t="s">
        <v>322</v>
      </c>
      <c r="B156" s="129" t="s">
        <v>181</v>
      </c>
      <c r="C156" s="129"/>
      <c r="D156" s="129"/>
      <c r="E156" s="129"/>
      <c r="F156" s="129"/>
    </row>
    <row r="157" spans="1:6" ht="12.75">
      <c r="A157" s="130" t="s">
        <v>323</v>
      </c>
      <c r="B157" s="129" t="s">
        <v>149</v>
      </c>
      <c r="C157" s="129"/>
      <c r="D157" s="129"/>
      <c r="E157" s="129"/>
      <c r="F157" s="129"/>
    </row>
    <row r="158" spans="1:6" ht="12.75">
      <c r="A158" s="130" t="s">
        <v>324</v>
      </c>
      <c r="B158" s="129" t="s">
        <v>205</v>
      </c>
      <c r="C158" s="129"/>
      <c r="D158" s="129"/>
      <c r="E158" s="129"/>
      <c r="F158" s="129"/>
    </row>
    <row r="159" spans="1:6" ht="12.75">
      <c r="A159" s="130" t="s">
        <v>325</v>
      </c>
      <c r="B159" s="129" t="s">
        <v>149</v>
      </c>
      <c r="C159" s="129"/>
      <c r="D159" s="129"/>
      <c r="E159" s="129"/>
      <c r="F159" s="129"/>
    </row>
    <row r="160" spans="1:6" ht="12.75">
      <c r="A160" s="130" t="s">
        <v>326</v>
      </c>
      <c r="B160" s="129" t="s">
        <v>205</v>
      </c>
      <c r="C160" s="129"/>
      <c r="D160" s="129"/>
      <c r="E160" s="129"/>
      <c r="F160" s="129"/>
    </row>
    <row r="161" spans="1:6" ht="12.75">
      <c r="A161" s="130" t="s">
        <v>327</v>
      </c>
      <c r="B161" s="129" t="s">
        <v>143</v>
      </c>
      <c r="C161" s="129"/>
      <c r="D161" s="129"/>
      <c r="E161" s="129"/>
      <c r="F161" s="129"/>
    </row>
    <row r="162" spans="1:6" ht="12.75">
      <c r="A162" s="130" t="s">
        <v>328</v>
      </c>
      <c r="B162" s="129" t="s">
        <v>181</v>
      </c>
      <c r="C162" s="129"/>
      <c r="D162" s="129"/>
      <c r="E162" s="129"/>
      <c r="F162" s="129"/>
    </row>
    <row r="163" spans="1:6" ht="12.75">
      <c r="A163" s="130" t="s">
        <v>329</v>
      </c>
      <c r="B163" s="129" t="s">
        <v>162</v>
      </c>
      <c r="C163" s="129"/>
      <c r="D163" s="129"/>
      <c r="E163" s="129"/>
      <c r="F163" s="129"/>
    </row>
    <row r="164" spans="1:6" ht="12.75">
      <c r="A164" s="130" t="s">
        <v>330</v>
      </c>
      <c r="B164" s="129" t="s">
        <v>205</v>
      </c>
      <c r="C164" s="129"/>
      <c r="D164" s="129"/>
      <c r="E164" s="129"/>
      <c r="F164" s="129"/>
    </row>
    <row r="165" spans="1:6" ht="12.75">
      <c r="A165" s="130" t="s">
        <v>331</v>
      </c>
      <c r="B165" s="129" t="s">
        <v>149</v>
      </c>
      <c r="C165" s="129"/>
      <c r="D165" s="129"/>
      <c r="E165" s="129"/>
      <c r="F165" s="129"/>
    </row>
    <row r="166" spans="1:6" ht="12.75">
      <c r="A166" s="130" t="s">
        <v>332</v>
      </c>
      <c r="B166" s="129" t="s">
        <v>191</v>
      </c>
      <c r="C166" s="129"/>
      <c r="D166" s="129"/>
      <c r="E166" s="129"/>
      <c r="F166" s="129"/>
    </row>
    <row r="167" spans="1:6" ht="12.75">
      <c r="A167" s="130" t="s">
        <v>333</v>
      </c>
      <c r="B167" s="129" t="s">
        <v>143</v>
      </c>
      <c r="C167" s="129"/>
      <c r="D167" s="129"/>
      <c r="E167" s="129"/>
      <c r="F167" s="129"/>
    </row>
    <row r="168" spans="1:6" ht="12.75">
      <c r="A168" s="130" t="s">
        <v>334</v>
      </c>
      <c r="B168" s="129" t="s">
        <v>143</v>
      </c>
      <c r="C168" s="129"/>
      <c r="D168" s="129"/>
      <c r="E168" s="129"/>
      <c r="F168" s="129"/>
    </row>
    <row r="169" spans="1:6" ht="12.75">
      <c r="A169" s="130" t="s">
        <v>335</v>
      </c>
      <c r="B169" s="129" t="s">
        <v>149</v>
      </c>
      <c r="C169" s="129"/>
      <c r="D169" s="129"/>
      <c r="E169" s="129"/>
      <c r="F169" s="129"/>
    </row>
    <row r="170" spans="1:6" ht="12.75">
      <c r="A170" s="130" t="s">
        <v>336</v>
      </c>
      <c r="B170" s="129" t="s">
        <v>162</v>
      </c>
      <c r="C170" s="129"/>
      <c r="D170" s="129"/>
      <c r="E170" s="129"/>
      <c r="F170" s="129"/>
    </row>
    <row r="171" spans="1:6" ht="12.75">
      <c r="A171" s="130" t="s">
        <v>337</v>
      </c>
      <c r="B171" s="129" t="s">
        <v>149</v>
      </c>
      <c r="C171" s="129"/>
      <c r="D171" s="129"/>
      <c r="E171" s="129"/>
      <c r="F171" s="129"/>
    </row>
    <row r="172" spans="1:6" ht="12.75">
      <c r="A172" s="130" t="s">
        <v>338</v>
      </c>
      <c r="B172" s="129" t="s">
        <v>149</v>
      </c>
      <c r="C172" s="129"/>
      <c r="D172" s="129"/>
      <c r="E172" s="129"/>
      <c r="F172" s="129"/>
    </row>
    <row r="173" spans="1:6" ht="12.75">
      <c r="A173" s="130" t="s">
        <v>339</v>
      </c>
      <c r="B173" s="129" t="s">
        <v>173</v>
      </c>
      <c r="C173" s="129"/>
      <c r="D173" s="129"/>
      <c r="E173" s="129"/>
      <c r="F173" s="129"/>
    </row>
    <row r="174" spans="1:6" ht="12.75">
      <c r="A174" s="130" t="s">
        <v>340</v>
      </c>
      <c r="B174" s="129" t="s">
        <v>205</v>
      </c>
      <c r="C174" s="129"/>
      <c r="D174" s="129"/>
      <c r="E174" s="129"/>
      <c r="F174" s="129"/>
    </row>
    <row r="175" spans="1:6" ht="12.75">
      <c r="A175" s="130" t="s">
        <v>341</v>
      </c>
      <c r="B175" s="129" t="s">
        <v>173</v>
      </c>
      <c r="C175" s="129"/>
      <c r="D175" s="129"/>
      <c r="E175" s="129"/>
      <c r="F175" s="129"/>
    </row>
    <row r="176" spans="1:6" ht="12.75">
      <c r="A176" s="130" t="s">
        <v>342</v>
      </c>
      <c r="B176" s="129" t="s">
        <v>173</v>
      </c>
      <c r="C176" s="129"/>
      <c r="D176" s="129"/>
      <c r="E176" s="129"/>
      <c r="F176" s="129"/>
    </row>
    <row r="177" spans="1:6" ht="12.75">
      <c r="A177" s="130" t="s">
        <v>343</v>
      </c>
      <c r="B177" s="129" t="s">
        <v>149</v>
      </c>
      <c r="C177" s="129"/>
      <c r="D177" s="129"/>
      <c r="E177" s="129"/>
      <c r="F177" s="129"/>
    </row>
    <row r="178" spans="1:6" ht="12.75">
      <c r="A178" s="130" t="s">
        <v>344</v>
      </c>
      <c r="B178" s="129" t="s">
        <v>149</v>
      </c>
      <c r="C178" s="129"/>
      <c r="D178" s="129"/>
      <c r="E178" s="129"/>
      <c r="F178" s="129"/>
    </row>
    <row r="179" spans="1:6" ht="12.75">
      <c r="A179" s="130" t="s">
        <v>345</v>
      </c>
      <c r="B179" s="129" t="s">
        <v>191</v>
      </c>
      <c r="C179" s="129"/>
      <c r="D179" s="129"/>
      <c r="E179" s="129"/>
      <c r="F179" s="129"/>
    </row>
    <row r="180" spans="1:6" ht="12.75">
      <c r="A180" s="130" t="s">
        <v>346</v>
      </c>
      <c r="B180" s="129" t="s">
        <v>205</v>
      </c>
      <c r="C180" s="129"/>
      <c r="D180" s="129"/>
      <c r="E180" s="129"/>
      <c r="F180" s="129"/>
    </row>
    <row r="181" spans="1:6" ht="12.75">
      <c r="A181" s="130" t="s">
        <v>347</v>
      </c>
      <c r="B181" s="129" t="s">
        <v>162</v>
      </c>
      <c r="C181" s="129"/>
      <c r="D181" s="129"/>
      <c r="E181" s="129"/>
      <c r="F181" s="129"/>
    </row>
    <row r="182" spans="1:6" ht="12.75">
      <c r="A182" s="130" t="s">
        <v>348</v>
      </c>
      <c r="B182" s="129" t="s">
        <v>173</v>
      </c>
      <c r="C182" s="129"/>
      <c r="D182" s="129"/>
      <c r="E182" s="129"/>
      <c r="F182" s="129"/>
    </row>
    <row r="183" spans="1:6" ht="12.75">
      <c r="A183" s="130" t="s">
        <v>349</v>
      </c>
      <c r="B183" s="129" t="s">
        <v>162</v>
      </c>
      <c r="C183" s="129"/>
      <c r="D183" s="129"/>
      <c r="E183" s="129"/>
      <c r="F183" s="129"/>
    </row>
    <row r="184" spans="1:6" ht="12.75">
      <c r="A184" s="130" t="s">
        <v>350</v>
      </c>
      <c r="B184" s="129" t="s">
        <v>181</v>
      </c>
      <c r="C184" s="129"/>
      <c r="D184" s="129"/>
      <c r="E184" s="129"/>
      <c r="F184" s="129"/>
    </row>
    <row r="185" spans="1:6" ht="12.75">
      <c r="A185" s="130" t="s">
        <v>351</v>
      </c>
      <c r="B185" s="129" t="s">
        <v>181</v>
      </c>
      <c r="C185" s="129"/>
      <c r="D185" s="129"/>
      <c r="E185" s="129"/>
      <c r="F185" s="129"/>
    </row>
    <row r="186" spans="1:6" ht="12.75">
      <c r="A186" s="130" t="s">
        <v>352</v>
      </c>
      <c r="B186" s="129" t="s">
        <v>162</v>
      </c>
      <c r="C186" s="129"/>
      <c r="D186" s="129"/>
      <c r="E186" s="129"/>
      <c r="F186" s="129"/>
    </row>
    <row r="187" spans="1:6" ht="12.75">
      <c r="A187" s="130" t="s">
        <v>353</v>
      </c>
      <c r="B187" s="129" t="s">
        <v>143</v>
      </c>
      <c r="C187" s="129"/>
      <c r="D187" s="129"/>
      <c r="E187" s="129"/>
      <c r="F187" s="129"/>
    </row>
    <row r="188" spans="1:6" ht="12.75">
      <c r="A188" s="130" t="s">
        <v>354</v>
      </c>
      <c r="B188" s="129" t="s">
        <v>149</v>
      </c>
      <c r="C188" s="129"/>
      <c r="D188" s="129"/>
      <c r="E188" s="129"/>
      <c r="F188" s="129"/>
    </row>
    <row r="189" spans="1:6" ht="12.75">
      <c r="A189" s="130" t="s">
        <v>355</v>
      </c>
      <c r="B189" s="129" t="s">
        <v>143</v>
      </c>
      <c r="C189" s="129"/>
      <c r="D189" s="129"/>
      <c r="E189" s="129"/>
      <c r="F189" s="129"/>
    </row>
    <row r="190" spans="1:6" ht="12.75">
      <c r="A190" s="130" t="s">
        <v>356</v>
      </c>
      <c r="B190" s="129" t="s">
        <v>205</v>
      </c>
      <c r="C190" s="129"/>
      <c r="D190" s="129"/>
      <c r="E190" s="129"/>
      <c r="F190" s="129"/>
    </row>
    <row r="191" spans="1:6" ht="12.75">
      <c r="A191" s="130" t="s">
        <v>357</v>
      </c>
      <c r="B191" s="129" t="s">
        <v>143</v>
      </c>
      <c r="C191" s="129"/>
      <c r="D191" s="129"/>
      <c r="E191" s="129"/>
      <c r="F191" s="129"/>
    </row>
    <row r="192" spans="1:6" ht="12.75">
      <c r="A192" s="130" t="s">
        <v>358</v>
      </c>
      <c r="B192" s="129" t="s">
        <v>191</v>
      </c>
      <c r="C192" s="129"/>
      <c r="D192" s="129"/>
      <c r="E192" s="129"/>
      <c r="F192" s="129"/>
    </row>
    <row r="193" spans="1:6" ht="12.75">
      <c r="A193" s="130" t="s">
        <v>359</v>
      </c>
      <c r="B193" s="129" t="s">
        <v>191</v>
      </c>
      <c r="C193" s="129"/>
      <c r="D193" s="129"/>
      <c r="E193" s="129"/>
      <c r="F193" s="129"/>
    </row>
    <row r="194" spans="1:6" ht="12.75">
      <c r="A194" s="130" t="s">
        <v>360</v>
      </c>
      <c r="B194" s="129" t="s">
        <v>191</v>
      </c>
      <c r="C194" s="129"/>
      <c r="D194" s="129"/>
      <c r="E194" s="129"/>
      <c r="F194" s="129"/>
    </row>
    <row r="195" spans="1:6" ht="12.75">
      <c r="A195" s="130" t="s">
        <v>361</v>
      </c>
      <c r="B195" s="129" t="s">
        <v>181</v>
      </c>
      <c r="C195" s="129"/>
      <c r="D195" s="129"/>
      <c r="E195" s="129"/>
      <c r="F195" s="129"/>
    </row>
    <row r="196" spans="1:6" ht="12.75">
      <c r="A196" s="130" t="s">
        <v>362</v>
      </c>
      <c r="B196" s="129" t="s">
        <v>143</v>
      </c>
      <c r="C196" s="129"/>
      <c r="D196" s="129"/>
      <c r="E196" s="129"/>
      <c r="F196" s="129"/>
    </row>
    <row r="197" spans="1:6" ht="12.75">
      <c r="A197" s="130" t="s">
        <v>363</v>
      </c>
      <c r="B197" s="129" t="s">
        <v>162</v>
      </c>
      <c r="C197" s="129"/>
      <c r="D197" s="129"/>
      <c r="E197" s="129"/>
      <c r="F197" s="129"/>
    </row>
    <row r="198" spans="1:6" ht="12.75">
      <c r="A198" s="130" t="s">
        <v>364</v>
      </c>
      <c r="B198" s="129" t="s">
        <v>143</v>
      </c>
      <c r="C198" s="129"/>
      <c r="D198" s="129"/>
      <c r="E198" s="129"/>
      <c r="F198" s="129"/>
    </row>
    <row r="199" spans="1:6" ht="12.75">
      <c r="A199" s="130" t="s">
        <v>365</v>
      </c>
      <c r="B199" s="129" t="s">
        <v>205</v>
      </c>
      <c r="C199" s="129"/>
      <c r="D199" s="129"/>
      <c r="E199" s="129"/>
      <c r="F199" s="129"/>
    </row>
    <row r="200" spans="1:6" ht="12.75">
      <c r="A200" s="130" t="s">
        <v>366</v>
      </c>
      <c r="B200" s="129" t="s">
        <v>205</v>
      </c>
      <c r="C200" s="129"/>
      <c r="D200" s="129"/>
      <c r="E200" s="129"/>
      <c r="F200" s="129"/>
    </row>
    <row r="201" spans="1:6" ht="12.75">
      <c r="A201" s="130" t="s">
        <v>367</v>
      </c>
      <c r="B201" s="129" t="s">
        <v>181</v>
      </c>
      <c r="C201" s="129"/>
      <c r="D201" s="129"/>
      <c r="E201" s="129"/>
      <c r="F201" s="129"/>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50"/>
  <sheetViews>
    <sheetView workbookViewId="0" topLeftCell="A1">
      <selection activeCell="A2" sqref="A2"/>
    </sheetView>
  </sheetViews>
  <sheetFormatPr defaultColWidth="9.140625" defaultRowHeight="12.75"/>
  <cols>
    <col min="1" max="1" width="37.28125" style="131" customWidth="1"/>
    <col min="2" max="16384" width="9.140625" style="132" customWidth="1"/>
  </cols>
  <sheetData>
    <row r="1" ht="12.75">
      <c r="A1" s="133" t="str">
        <f>naziv</f>
        <v>Industrial zone North Simanovci</v>
      </c>
    </row>
    <row r="2" ht="12.75">
      <c r="A2" s="133" t="str">
        <f>opstina</f>
        <v>Pećinci</v>
      </c>
    </row>
    <row r="3" ht="12.75">
      <c r="A3" s="133" t="str">
        <f>katastar</f>
        <v>1746/2</v>
      </c>
    </row>
    <row r="4" ht="12.75">
      <c r="A4" s="133" t="str">
        <f>adresa</f>
        <v>Industrial zone North bb Simanovci</v>
      </c>
    </row>
    <row r="5" ht="12.75">
      <c r="A5" s="133" t="str">
        <f>popunio</f>
        <v>Milosevic Radivoj</v>
      </c>
    </row>
    <row r="6" ht="12.75">
      <c r="A6" s="133" t="str">
        <f>popuniotel</f>
        <v>022 400 734, 064 898 3623</v>
      </c>
    </row>
    <row r="7" ht="12.75">
      <c r="A7" s="133" t="str">
        <f>popuniomail</f>
        <v>radivoj.milosevic@pecinci.org</v>
      </c>
    </row>
    <row r="8" ht="12.75">
      <c r="A8" s="133">
        <f>popuniodatum</f>
        <v>40212</v>
      </c>
    </row>
    <row r="9" ht="12.75">
      <c r="A9" s="133">
        <f>povrszemljista</f>
        <v>125591</v>
      </c>
    </row>
    <row r="10" ht="12.75">
      <c r="A10" s="133">
        <f>povrsobjekata</f>
        <v>0</v>
      </c>
    </row>
    <row r="11" ht="12.75">
      <c r="A11" s="134" t="str">
        <f>opis</f>
        <v>This site is located close to Highway E 70 to 25 km from Belgrade and 15 km from the airport “Nikola Tesla”; in our exclusive industrial zone in Simanovci.Along the site there are access roads that connect with the highway.The work on the construction of sewerage network and gasification of the industrial zone.There is a power station which is located 400 m from the subject.At the same distance there is access to telecommunications and water supply network site.All four lots are rectangular in shape and come on the access road.It There is the General Plan with elements of Plan of detailed regulation for RZ north Simanovci.The plan envisages the construction of production-commercial complex.In IZ Simanovci already operates around thirty new companies.It is mainly on greenfield investments.They have invested more than 200 million euros. Proximity of Belgrade, the position next to the highway E 70, infrastructural facilities,existence of more than 30 companies that already operate in the zone, all this indicates that it is one of the best investment location in Serbia.</v>
      </c>
    </row>
    <row r="12" s="135" customFormat="1" ht="12.75">
      <c r="A12" s="133">
        <f>objekat1</f>
        <v>0</v>
      </c>
    </row>
    <row r="13" ht="12.75">
      <c r="A13" s="133">
        <f>objekat11</f>
        <v>0</v>
      </c>
    </row>
    <row r="14" ht="12.75">
      <c r="A14" s="133">
        <f>objekat12</f>
        <v>0</v>
      </c>
    </row>
    <row r="15" ht="12.75">
      <c r="A15" s="133">
        <f>objekat13</f>
        <v>0</v>
      </c>
    </row>
    <row r="16" ht="12.75">
      <c r="A16" s="133">
        <f>objekat14</f>
        <v>0</v>
      </c>
    </row>
    <row r="17" ht="12.75">
      <c r="A17" s="133">
        <f>objekat15</f>
        <v>0</v>
      </c>
    </row>
    <row r="18" ht="12.75">
      <c r="A18" s="133">
        <f>objekat16</f>
        <v>0</v>
      </c>
    </row>
    <row r="19" ht="12.75">
      <c r="A19" s="133">
        <f>objekat17</f>
        <v>0</v>
      </c>
    </row>
    <row r="20" ht="12.75">
      <c r="A20" s="133" t="str">
        <f>objekat18</f>
        <v>…</v>
      </c>
    </row>
    <row r="21" ht="12.75">
      <c r="A21" s="133">
        <f>objekat19</f>
        <v>0</v>
      </c>
    </row>
    <row r="22" ht="12.75">
      <c r="A22" s="133">
        <f>objekat110</f>
        <v>0</v>
      </c>
    </row>
    <row r="23" ht="12.75">
      <c r="A23" s="133">
        <f>objekat2</f>
        <v>0</v>
      </c>
    </row>
    <row r="24" ht="12.75">
      <c r="A24" s="133">
        <f>objekat21</f>
        <v>0</v>
      </c>
    </row>
    <row r="25" ht="12.75">
      <c r="A25" s="133">
        <f>objekat22</f>
        <v>0</v>
      </c>
    </row>
    <row r="26" ht="12.75">
      <c r="A26" s="133">
        <f>objekat23</f>
        <v>0</v>
      </c>
    </row>
    <row r="27" ht="12.75">
      <c r="A27" s="133">
        <f>objekat24</f>
        <v>0</v>
      </c>
    </row>
    <row r="28" ht="12.75">
      <c r="A28" s="133">
        <f>objekat25</f>
        <v>0</v>
      </c>
    </row>
    <row r="29" ht="12.75">
      <c r="A29" s="133">
        <f>objekat26</f>
        <v>0</v>
      </c>
    </row>
    <row r="30" ht="12.75">
      <c r="A30" s="133">
        <f>objekat27</f>
        <v>0</v>
      </c>
    </row>
    <row r="31" ht="12.75">
      <c r="A31" s="133" t="str">
        <f>objekat28</f>
        <v>…</v>
      </c>
    </row>
    <row r="32" ht="12.75">
      <c r="A32" s="133">
        <f>objekat29</f>
        <v>0</v>
      </c>
    </row>
    <row r="33" ht="12.75">
      <c r="A33" s="133">
        <f>objekat210</f>
        <v>0</v>
      </c>
    </row>
    <row r="34" ht="12.75">
      <c r="A34" s="133">
        <f>objekat3</f>
        <v>0</v>
      </c>
    </row>
    <row r="35" ht="12.75">
      <c r="A35" s="133">
        <f>objekat31</f>
        <v>0</v>
      </c>
    </row>
    <row r="36" ht="12.75">
      <c r="A36" s="133">
        <f>objekat32</f>
        <v>0</v>
      </c>
    </row>
    <row r="37" ht="12.75">
      <c r="A37" s="133">
        <f>objekat33</f>
        <v>0</v>
      </c>
    </row>
    <row r="38" ht="12.75">
      <c r="A38" s="133">
        <f>objekat34</f>
        <v>0</v>
      </c>
    </row>
    <row r="39" ht="12.75">
      <c r="A39" s="133">
        <f>objekat35</f>
        <v>0</v>
      </c>
    </row>
    <row r="40" ht="12.75">
      <c r="A40" s="133">
        <f>objekat36</f>
        <v>0</v>
      </c>
    </row>
    <row r="41" ht="12.75">
      <c r="A41" s="133">
        <f>objekat37</f>
        <v>0</v>
      </c>
    </row>
    <row r="42" ht="12.75">
      <c r="A42" s="133" t="str">
        <f>objekat38</f>
        <v>…</v>
      </c>
    </row>
    <row r="43" ht="12.75">
      <c r="A43" s="133">
        <f>objekat39</f>
        <v>0</v>
      </c>
    </row>
    <row r="44" ht="12.75">
      <c r="A44" s="133">
        <f>objekat310</f>
        <v>0</v>
      </c>
    </row>
    <row r="45" ht="12.75">
      <c r="A45" s="133">
        <f>objekat4</f>
        <v>0</v>
      </c>
    </row>
    <row r="46" ht="12.75">
      <c r="A46" s="133">
        <f>objekat41</f>
        <v>0</v>
      </c>
    </row>
    <row r="47" ht="12.75">
      <c r="A47" s="133">
        <f>objekat42</f>
        <v>0</v>
      </c>
    </row>
    <row r="48" ht="12.75">
      <c r="A48" s="133">
        <f>objekat43</f>
        <v>0</v>
      </c>
    </row>
    <row r="49" ht="12.75">
      <c r="A49" s="133">
        <f>objekat44</f>
        <v>0</v>
      </c>
    </row>
    <row r="50" ht="12.75">
      <c r="A50" s="133">
        <f>objekat45</f>
        <v>0</v>
      </c>
    </row>
    <row r="51" ht="12.75">
      <c r="A51" s="133">
        <f>objekat46</f>
        <v>0</v>
      </c>
    </row>
    <row r="52" ht="12.75">
      <c r="A52" s="133">
        <f>objekat47</f>
        <v>0</v>
      </c>
    </row>
    <row r="53" ht="12.75">
      <c r="A53" s="133" t="str">
        <f>objekat48</f>
        <v>…</v>
      </c>
    </row>
    <row r="54" ht="12.75">
      <c r="A54" s="133">
        <f>objekat49</f>
        <v>0</v>
      </c>
    </row>
    <row r="55" ht="12.75">
      <c r="A55" s="133">
        <f>objekat410</f>
        <v>0</v>
      </c>
    </row>
    <row r="56" ht="12.75">
      <c r="A56" s="133">
        <f>objekat5</f>
        <v>0</v>
      </c>
    </row>
    <row r="57" ht="12.75">
      <c r="A57" s="133">
        <f>objekat51</f>
        <v>0</v>
      </c>
    </row>
    <row r="58" ht="12.75">
      <c r="A58" s="133">
        <f>objekat52</f>
        <v>0</v>
      </c>
    </row>
    <row r="59" ht="12.75">
      <c r="A59" s="133">
        <f>objekat53</f>
        <v>0</v>
      </c>
    </row>
    <row r="60" ht="12.75">
      <c r="A60" s="133">
        <f>objekat54</f>
        <v>0</v>
      </c>
    </row>
    <row r="61" ht="12.75">
      <c r="A61" s="133">
        <f>objekat55</f>
        <v>0</v>
      </c>
    </row>
    <row r="62" ht="12.75">
      <c r="A62" s="133">
        <f>objekat56</f>
        <v>0</v>
      </c>
    </row>
    <row r="63" ht="12.75">
      <c r="A63" s="133">
        <f>objekat57</f>
        <v>0</v>
      </c>
    </row>
    <row r="64" ht="12.75">
      <c r="A64" s="133" t="str">
        <f>objekat58</f>
        <v>…</v>
      </c>
    </row>
    <row r="65" ht="12.75">
      <c r="A65" s="133">
        <f>objekat59</f>
        <v>0</v>
      </c>
    </row>
    <row r="66" ht="12.75">
      <c r="A66" s="133">
        <f>objekat510</f>
        <v>0</v>
      </c>
    </row>
    <row r="67" ht="12.75">
      <c r="A67" s="133">
        <f>objekat6</f>
        <v>0</v>
      </c>
    </row>
    <row r="68" ht="12.75">
      <c r="A68" s="133">
        <f>objekat61</f>
        <v>0</v>
      </c>
    </row>
    <row r="69" ht="12.75">
      <c r="A69" s="133">
        <f>objekat62</f>
        <v>0</v>
      </c>
    </row>
    <row r="70" ht="12.75">
      <c r="A70" s="133">
        <f>objekat63</f>
        <v>0</v>
      </c>
    </row>
    <row r="71" ht="12.75">
      <c r="A71" s="133">
        <f>objekat64</f>
        <v>0</v>
      </c>
    </row>
    <row r="72" ht="12.75">
      <c r="A72" s="133">
        <f>objekat65</f>
        <v>0</v>
      </c>
    </row>
    <row r="73" ht="12.75">
      <c r="A73" s="133">
        <f>objekat66</f>
        <v>0</v>
      </c>
    </row>
    <row r="74" ht="12.75">
      <c r="A74" s="133">
        <f>objekat67</f>
        <v>0</v>
      </c>
    </row>
    <row r="75" ht="12.75">
      <c r="A75" s="133" t="str">
        <f>objekat68</f>
        <v>…</v>
      </c>
    </row>
    <row r="76" ht="12.75">
      <c r="A76" s="133">
        <f>objekat69</f>
        <v>0</v>
      </c>
    </row>
    <row r="77" ht="12.75">
      <c r="A77" s="133">
        <f>objekat610</f>
        <v>0</v>
      </c>
    </row>
    <row r="78" ht="12.75">
      <c r="A78" s="133">
        <f>objekat7</f>
        <v>0</v>
      </c>
    </row>
    <row r="79" ht="12.75">
      <c r="A79" s="133">
        <f>objekat71</f>
        <v>0</v>
      </c>
    </row>
    <row r="80" ht="12.75">
      <c r="A80" s="133">
        <f>objekat72</f>
        <v>0</v>
      </c>
    </row>
    <row r="81" ht="12.75">
      <c r="A81" s="133">
        <f>objekat73</f>
        <v>0</v>
      </c>
    </row>
    <row r="82" ht="12.75">
      <c r="A82" s="133">
        <f>objekat74</f>
        <v>0</v>
      </c>
    </row>
    <row r="83" ht="12.75">
      <c r="A83" s="133">
        <f>objekat75</f>
        <v>0</v>
      </c>
    </row>
    <row r="84" ht="12.75">
      <c r="A84" s="133">
        <f>objekat76</f>
        <v>0</v>
      </c>
    </row>
    <row r="85" ht="12.75">
      <c r="A85" s="133">
        <f>objekat77</f>
        <v>0</v>
      </c>
    </row>
    <row r="86" ht="12.75">
      <c r="A86" s="133" t="str">
        <f>objekat78</f>
        <v>…</v>
      </c>
    </row>
    <row r="87" ht="12.75">
      <c r="A87" s="133">
        <f>objekat79</f>
        <v>0</v>
      </c>
    </row>
    <row r="88" ht="12.75">
      <c r="A88" s="133">
        <f>objekat710</f>
        <v>0</v>
      </c>
    </row>
    <row r="89" ht="12.75">
      <c r="A89" s="133">
        <f>objekat8</f>
        <v>0</v>
      </c>
    </row>
    <row r="90" ht="12.75">
      <c r="A90" s="133">
        <f>objekat81</f>
        <v>0</v>
      </c>
    </row>
    <row r="91" ht="12.75">
      <c r="A91" s="133">
        <f>objekat82</f>
        <v>0</v>
      </c>
    </row>
    <row r="92" ht="12.75">
      <c r="A92" s="133">
        <f>objekat83</f>
        <v>0</v>
      </c>
    </row>
    <row r="93" ht="12.75">
      <c r="A93" s="133">
        <f>objekat84</f>
        <v>0</v>
      </c>
    </row>
    <row r="94" ht="12.75">
      <c r="A94" s="133">
        <f>objekat85</f>
        <v>0</v>
      </c>
    </row>
    <row r="95" ht="12.75">
      <c r="A95" s="133">
        <f>objekat86</f>
        <v>0</v>
      </c>
    </row>
    <row r="96" ht="12.75">
      <c r="A96" s="133">
        <f>objekat87</f>
        <v>0</v>
      </c>
    </row>
    <row r="97" ht="12.75">
      <c r="A97" s="133" t="str">
        <f>objekat88</f>
        <v>…</v>
      </c>
    </row>
    <row r="98" ht="12.75">
      <c r="A98" s="133">
        <f>objekat89</f>
        <v>0</v>
      </c>
    </row>
    <row r="99" ht="12.75">
      <c r="A99" s="133">
        <f>objekat810</f>
        <v>0</v>
      </c>
    </row>
    <row r="100" ht="12.75">
      <c r="A100" s="133">
        <f>objekat9</f>
        <v>0</v>
      </c>
    </row>
    <row r="101" ht="12.75">
      <c r="A101" s="133">
        <f>objekat91</f>
        <v>0</v>
      </c>
    </row>
    <row r="102" ht="12.75">
      <c r="A102" s="133">
        <f>objekat92</f>
        <v>0</v>
      </c>
    </row>
    <row r="103" ht="12.75">
      <c r="A103" s="133">
        <f>objekat93</f>
        <v>0</v>
      </c>
    </row>
    <row r="104" ht="12.75">
      <c r="A104" s="133">
        <f>objekat94</f>
        <v>0</v>
      </c>
    </row>
    <row r="105" ht="12.75">
      <c r="A105" s="133">
        <f>objekat95</f>
        <v>0</v>
      </c>
    </row>
    <row r="106" ht="12.75">
      <c r="A106" s="133">
        <f>objekat96</f>
        <v>0</v>
      </c>
    </row>
    <row r="107" ht="12.75">
      <c r="A107" s="133">
        <f>objekat97</f>
        <v>0</v>
      </c>
    </row>
    <row r="108" ht="12.75">
      <c r="A108" s="133" t="str">
        <f>objekat98</f>
        <v>…</v>
      </c>
    </row>
    <row r="109" ht="12.75">
      <c r="A109" s="133">
        <f>objekat99</f>
        <v>0</v>
      </c>
    </row>
    <row r="110" ht="12.75">
      <c r="A110" s="133">
        <f>objekat910</f>
        <v>0</v>
      </c>
    </row>
    <row r="111" ht="12.75">
      <c r="A111" s="133">
        <f>objekat10</f>
        <v>0</v>
      </c>
    </row>
    <row r="112" ht="12.75">
      <c r="A112" s="133">
        <f>objekat101</f>
        <v>0</v>
      </c>
    </row>
    <row r="113" ht="12.75">
      <c r="A113" s="133">
        <f>objekat102</f>
        <v>0</v>
      </c>
    </row>
    <row r="114" ht="12.75">
      <c r="A114" s="133">
        <f>objekat103</f>
        <v>0</v>
      </c>
    </row>
    <row r="115" ht="12.75">
      <c r="A115" s="133">
        <f>objekat104</f>
        <v>0</v>
      </c>
    </row>
    <row r="116" ht="12.75">
      <c r="A116" s="133">
        <f>objekat105</f>
        <v>0</v>
      </c>
    </row>
    <row r="117" ht="12.75">
      <c r="A117" s="133">
        <f>objekat106</f>
        <v>0</v>
      </c>
    </row>
    <row r="118" ht="12.75">
      <c r="A118" s="133">
        <f>objekat107</f>
        <v>0</v>
      </c>
    </row>
    <row r="119" ht="12.75">
      <c r="A119" s="133" t="str">
        <f>objekat108</f>
        <v>…</v>
      </c>
    </row>
    <row r="120" ht="12.75">
      <c r="A120" s="133">
        <f>objekat109</f>
        <v>0</v>
      </c>
    </row>
    <row r="121" ht="12.75">
      <c r="A121" s="133">
        <f>objekat1010</f>
        <v>0</v>
      </c>
    </row>
    <row r="122" ht="12.75">
      <c r="A122" s="133">
        <f>vlaspriv</f>
        <v>0</v>
      </c>
    </row>
    <row r="123" ht="12.75">
      <c r="A123" s="133">
        <f>vlasdrz</f>
        <v>1</v>
      </c>
    </row>
    <row r="124" ht="12.75">
      <c r="A124" s="133">
        <f>vlasost</f>
        <v>0</v>
      </c>
    </row>
    <row r="125" ht="12.75">
      <c r="A125" s="133">
        <f>vlasvrst</f>
        <v>0</v>
      </c>
    </row>
    <row r="126" ht="12.75">
      <c r="A126" s="133" t="str">
        <f>prenosoblik</f>
        <v>Lease for 99 years</v>
      </c>
    </row>
    <row r="127" ht="12.75">
      <c r="A127" s="133">
        <f>cena</f>
        <v>25</v>
      </c>
    </row>
    <row r="128" ht="12.75">
      <c r="A128" s="133">
        <f>prenosnap</f>
        <v>0</v>
      </c>
    </row>
    <row r="129" ht="12.75">
      <c r="A129" s="133" t="str">
        <f>prenostip</f>
        <v>Auction</v>
      </c>
    </row>
    <row r="130" ht="12.75">
      <c r="A130" s="133" t="str">
        <f>vlasnik</f>
        <v>Municipality of Pecinci</v>
      </c>
    </row>
    <row r="131" ht="12.75">
      <c r="A131" s="133">
        <f>procenatvlas</f>
        <v>1</v>
      </c>
    </row>
    <row r="132" ht="12.75">
      <c r="A132" s="133" t="str">
        <f>vlasnikadresa</f>
        <v>Slobodana Bajica 5, Pecinci</v>
      </c>
    </row>
    <row r="133" ht="12.75">
      <c r="A133" s="133" t="str">
        <f>vlasnikime</f>
        <v>Milosevic Radivoj.Director of Development Agency</v>
      </c>
    </row>
    <row r="134" ht="12.75">
      <c r="A134" s="133" t="str">
        <f>vlasniktelefon</f>
        <v>022 400 734, 064 898 3623</v>
      </c>
    </row>
    <row r="135" ht="12.75">
      <c r="A135" s="133" t="str">
        <f>vlasnikfax</f>
        <v>022 400 792</v>
      </c>
    </row>
    <row r="136" ht="12.75">
      <c r="A136" s="133" t="str">
        <f>vlasnikmail</f>
        <v>radivoj.milosevic@pecinci.org</v>
      </c>
    </row>
    <row r="137" ht="12.75">
      <c r="A137" s="133" t="str">
        <f>vlasnikweb</f>
        <v>www.pecinci.org</v>
      </c>
    </row>
    <row r="138" ht="12.75">
      <c r="A138" s="133">
        <f>vlasnici1</f>
        <v>0</v>
      </c>
    </row>
    <row r="139" ht="12.75">
      <c r="A139" s="133">
        <f>vlasnici12</f>
        <v>0</v>
      </c>
    </row>
    <row r="140" ht="12.75">
      <c r="A140" s="133">
        <f>vlasnici13</f>
        <v>0</v>
      </c>
    </row>
    <row r="141" ht="12.75">
      <c r="A141" s="133">
        <f>vlasnici2</f>
        <v>0</v>
      </c>
    </row>
    <row r="142" ht="12.75">
      <c r="A142" s="133">
        <f>vlasnici22</f>
        <v>0</v>
      </c>
    </row>
    <row r="143" ht="12.75">
      <c r="A143" s="133">
        <f>vlasnici23</f>
        <v>0</v>
      </c>
    </row>
    <row r="144" ht="12.75">
      <c r="A144" s="133">
        <f>vlasnici3</f>
        <v>0</v>
      </c>
    </row>
    <row r="145" ht="12.75">
      <c r="A145" s="133">
        <f>vlasnici31</f>
        <v>0</v>
      </c>
    </row>
    <row r="146" ht="12.75">
      <c r="A146" s="133">
        <f>vlasnici33</f>
        <v>0</v>
      </c>
    </row>
    <row r="147" ht="12.75">
      <c r="A147" s="133">
        <f>vlasnici4</f>
        <v>0</v>
      </c>
    </row>
    <row r="148" ht="12.75">
      <c r="A148" s="133">
        <f>vlasnici42</f>
        <v>0</v>
      </c>
    </row>
    <row r="149" ht="12.75">
      <c r="A149" s="133">
        <f>vlasnici43</f>
        <v>0</v>
      </c>
    </row>
    <row r="150" ht="12.75">
      <c r="A150" s="133">
        <f>vlasnici5</f>
        <v>0</v>
      </c>
    </row>
    <row r="151" ht="12.75">
      <c r="A151" s="133">
        <f>vlasnici52</f>
        <v>0</v>
      </c>
    </row>
    <row r="152" ht="12.75">
      <c r="A152" s="133">
        <f>vlasnici53</f>
        <v>0</v>
      </c>
    </row>
    <row r="153" ht="12.75">
      <c r="A153" s="133">
        <f>vlasnici6</f>
        <v>0</v>
      </c>
    </row>
    <row r="154" ht="12.75">
      <c r="A154" s="133">
        <f>vlasnici62</f>
        <v>0</v>
      </c>
    </row>
    <row r="155" ht="12.75">
      <c r="A155" s="133">
        <f>vlasnici63</f>
        <v>0</v>
      </c>
    </row>
    <row r="156" ht="12.75">
      <c r="A156" s="133" t="str">
        <f>namenazemljista</f>
        <v>Construction land</v>
      </c>
    </row>
    <row r="157" ht="12.75">
      <c r="A157" s="133">
        <f>preteznanamena</f>
        <v>0</v>
      </c>
    </row>
    <row r="158" ht="12.75">
      <c r="A158" s="133">
        <f>privedenonameni</f>
        <v>0</v>
      </c>
    </row>
    <row r="159" ht="12.75">
      <c r="A159" s="133">
        <f>promenanamene</f>
        <v>0</v>
      </c>
    </row>
    <row r="160" ht="12.75">
      <c r="A160" s="133" t="str">
        <f>plan</f>
        <v>General Plan settlement Simanovci regulation with elements of the Plan detailed regulation</v>
      </c>
    </row>
    <row r="161" ht="12.75">
      <c r="A161" s="133" t="str">
        <f>nazivplana</f>
        <v>Plan defines the conditions on the construction site.</v>
      </c>
    </row>
    <row r="162" ht="12.75">
      <c r="A162" s="133" t="str">
        <f>spratnost</f>
        <v>P+4</v>
      </c>
    </row>
    <row r="163" ht="12.75">
      <c r="A163" s="133">
        <f>gradjevinska</f>
        <v>0</v>
      </c>
    </row>
    <row r="164" ht="12.75">
      <c r="A164" s="133">
        <f>gradjevinskanap</f>
        <v>0</v>
      </c>
    </row>
    <row r="165" ht="12.75">
      <c r="A165" s="133">
        <f>upotrebna</f>
        <v>0</v>
      </c>
    </row>
    <row r="166" ht="12.75">
      <c r="A166" s="133">
        <f>upotrebnanap</f>
        <v>0</v>
      </c>
    </row>
    <row r="167" ht="12.75">
      <c r="A167" s="133">
        <f>registrovani</f>
        <v>0</v>
      </c>
    </row>
    <row r="168" ht="12.75">
      <c r="A168" s="133">
        <f>registrovanina</f>
        <v>0</v>
      </c>
    </row>
    <row r="169" ht="12.75">
      <c r="A169" s="133" t="str">
        <f>struja</f>
        <v>Yes</v>
      </c>
    </row>
    <row r="170" ht="12.75">
      <c r="A170" s="133">
        <f>struja1</f>
        <v>630</v>
      </c>
    </row>
    <row r="171" ht="12.75">
      <c r="A171" s="133">
        <f>struja2</f>
        <v>0</v>
      </c>
    </row>
    <row r="172" ht="12.75">
      <c r="A172" s="133">
        <f>struja3</f>
        <v>20</v>
      </c>
    </row>
    <row r="173" ht="12.75">
      <c r="A173" s="133">
        <f>struja4</f>
        <v>230</v>
      </c>
    </row>
    <row r="174" ht="12.75">
      <c r="A174" s="133">
        <f>struja5</f>
        <v>0</v>
      </c>
    </row>
    <row r="175" ht="12.75">
      <c r="A175" s="133" t="str">
        <f>struja6</f>
        <v>Connection to the electricity system in accordance with the investor needs in terms of the contract with JP Elektrovojvodina.</v>
      </c>
    </row>
    <row r="176" ht="12.75">
      <c r="A176" s="133" t="str">
        <f>voda</f>
        <v>Yes</v>
      </c>
    </row>
    <row r="177" ht="12.75">
      <c r="A177" s="133" t="str">
        <f>voda1</f>
        <v>3-5 bar</v>
      </c>
    </row>
    <row r="178" ht="12.75">
      <c r="A178" s="133">
        <f>voda2</f>
        <v>0</v>
      </c>
    </row>
    <row r="179" ht="12.75">
      <c r="A179" s="133" t="str">
        <f>voda3</f>
        <v>The possibility of connecting the water supply of settlements Simanovci, or if the technological process of production requires a larger amount of water, the company can dig wells.</v>
      </c>
    </row>
    <row r="180" ht="12.75">
      <c r="A180" s="133" t="str">
        <f>vazduh</f>
        <v>No</v>
      </c>
    </row>
    <row r="181" ht="12.75">
      <c r="A181" s="133">
        <f>vazduh1</f>
        <v>0</v>
      </c>
    </row>
    <row r="182" ht="12.75">
      <c r="A182" s="133">
        <f>vazduh2</f>
        <v>0</v>
      </c>
    </row>
    <row r="183" ht="12.75">
      <c r="A183" s="133" t="str">
        <f>gas</f>
        <v>Yes</v>
      </c>
    </row>
    <row r="184" ht="12.75">
      <c r="A184" s="133" t="str">
        <f>gas1</f>
        <v>1-4 bar</v>
      </c>
    </row>
    <row r="185" ht="12.75">
      <c r="A185" s="133">
        <f>gas2</f>
        <v>0</v>
      </c>
    </row>
    <row r="186" ht="12.75">
      <c r="A186" s="133" t="str">
        <f>gas3</f>
        <v>The work on the gasification RZ Sever.Plan is that in the first half year project is completed the network installation and connection of industrial facilities.</v>
      </c>
    </row>
    <row r="187" ht="12.75">
      <c r="A187" s="133" t="str">
        <f>grejanje</f>
        <v>Yes</v>
      </c>
    </row>
    <row r="188" ht="12.75">
      <c r="A188" s="133" t="str">
        <f>grejanje1</f>
        <v>Heating gas or LPG.</v>
      </c>
    </row>
    <row r="189" ht="12.75">
      <c r="A189" s="133" t="str">
        <f>grejanje2</f>
        <v>Most companies use LPG, but will switch to gas to July this year.</v>
      </c>
    </row>
    <row r="190" ht="12.75">
      <c r="A190" s="133" t="str">
        <f>internet</f>
        <v>Yes</v>
      </c>
    </row>
    <row r="191" ht="12.75">
      <c r="A191" s="133" t="str">
        <f>internet2</f>
        <v>1536/192 kb/s ADSL</v>
      </c>
    </row>
    <row r="192" ht="12.75">
      <c r="A192" s="133">
        <f>internet3</f>
        <v>0</v>
      </c>
    </row>
    <row r="193" ht="12.75">
      <c r="A193" s="133" t="str">
        <f>inf1</f>
        <v>Yes</v>
      </c>
    </row>
    <row r="194" ht="12.75">
      <c r="A194" s="133" t="str">
        <f>inf2</f>
        <v>The investor enters into a contract with JP Telekom Serbia.</v>
      </c>
    </row>
    <row r="195" ht="12.75">
      <c r="A195" s="133" t="str">
        <f>inf3</f>
        <v>Yes</v>
      </c>
    </row>
    <row r="196" ht="12.75">
      <c r="A196" s="133" t="str">
        <f>inf4</f>
        <v>The work on the construction of sewerage network in the working zone Simanovci, and plan to be implemented during the works on building cleaner waste water.</v>
      </c>
    </row>
    <row r="197" ht="12.75">
      <c r="A197" s="133" t="str">
        <f>inf5</f>
        <v>Yes</v>
      </c>
    </row>
    <row r="198" ht="12.75">
      <c r="A198" s="133" t="str">
        <f>inf6</f>
        <v>There are access roads, which is the location associated with the highway E 70.</v>
      </c>
    </row>
    <row r="199" ht="12.75">
      <c r="A199" s="133">
        <f>inf7</f>
        <v>0</v>
      </c>
    </row>
    <row r="200" ht="12.75">
      <c r="A200" s="136">
        <f>stepenzauzetosti</f>
        <v>0.75</v>
      </c>
    </row>
    <row r="201" ht="12.75">
      <c r="A201" s="137">
        <f>parcela1</f>
        <v>35546</v>
      </c>
    </row>
    <row r="202" ht="12.75">
      <c r="A202" s="136" t="str">
        <f>parcela12</f>
        <v>Construction land</v>
      </c>
    </row>
    <row r="203" ht="12.75">
      <c r="A203" s="136" t="str">
        <f>parcela13</f>
        <v>Plot is rectangular in shape, dimensions 150mx217m.The access road out length of 150m.</v>
      </c>
    </row>
    <row r="204" ht="12.75">
      <c r="A204" s="137">
        <f>parcela2</f>
        <v>30059</v>
      </c>
    </row>
    <row r="205" ht="12.75">
      <c r="A205" s="136" t="str">
        <f>parcela22</f>
        <v>Construction land</v>
      </c>
    </row>
    <row r="206" ht="12.75">
      <c r="A206" s="136" t="str">
        <f>parcela23</f>
        <v>Land is an irregular rectangular shape. Published with the two sides of the access road. Dimensions 215mx180m.</v>
      </c>
    </row>
    <row r="207" ht="12.75">
      <c r="A207" s="137">
        <f>parcela3</f>
        <v>32359</v>
      </c>
    </row>
    <row r="208" ht="12.75">
      <c r="A208" s="136" t="str">
        <f>parcela32</f>
        <v>Construction land</v>
      </c>
    </row>
    <row r="209" ht="12.75">
      <c r="A209" s="136" t="str">
        <f>parcela33</f>
        <v>Plot is rectangular in shape, dimensions 80mx402m.Once a page in length of about 80m out on the access road.</v>
      </c>
    </row>
    <row r="210" ht="12.75">
      <c r="A210" s="137">
        <f>parcela4</f>
        <v>27627</v>
      </c>
    </row>
    <row r="211" ht="12.75">
      <c r="A211" s="136" t="str">
        <f>parcela42</f>
        <v>Construction land</v>
      </c>
    </row>
    <row r="212" ht="12.75">
      <c r="A212" s="136" t="str">
        <f>parcela43</f>
        <v>Lot is rectangular in shape, dimensions 80mx345m.Forex in a length of about 80m out on the access road.</v>
      </c>
    </row>
    <row r="213" ht="12.75">
      <c r="A213" s="137">
        <f>parcela5</f>
        <v>0</v>
      </c>
    </row>
    <row r="214" ht="12.75">
      <c r="A214" s="136" t="str">
        <f>parcela52</f>
        <v>…</v>
      </c>
    </row>
    <row r="215" ht="12.75">
      <c r="A215" s="137">
        <f>parcela53</f>
        <v>0</v>
      </c>
    </row>
    <row r="216" ht="12.75">
      <c r="A216" s="136"/>
    </row>
    <row r="217" ht="12.75">
      <c r="A217" s="136"/>
    </row>
    <row r="218" ht="12.75">
      <c r="A218" s="136"/>
    </row>
    <row r="219" ht="12.75">
      <c r="A219" s="136"/>
    </row>
    <row r="220" ht="12.75">
      <c r="A220" s="136"/>
    </row>
    <row r="221" ht="12.75">
      <c r="A221" s="136"/>
    </row>
    <row r="222" ht="12.75">
      <c r="A222" s="136"/>
    </row>
    <row r="223" ht="12.75">
      <c r="A223" s="136"/>
    </row>
    <row r="224" ht="12.75">
      <c r="A224" s="136"/>
    </row>
    <row r="225" ht="12.75">
      <c r="A225" s="136"/>
    </row>
    <row r="226" ht="12.75">
      <c r="A226" s="136"/>
    </row>
    <row r="227" ht="12.75">
      <c r="A227" s="136"/>
    </row>
    <row r="228" ht="12.75">
      <c r="A228" s="136"/>
    </row>
    <row r="229" ht="12.75">
      <c r="A229" s="136"/>
    </row>
    <row r="230" ht="12.75">
      <c r="A230" s="136"/>
    </row>
    <row r="231" ht="12.75">
      <c r="A231" s="136"/>
    </row>
    <row r="232" ht="12.75">
      <c r="A232" s="136"/>
    </row>
    <row r="233" ht="12.75">
      <c r="A233" s="136"/>
    </row>
    <row r="234" ht="12.75">
      <c r="A234" s="136"/>
    </row>
    <row r="235" ht="12.75">
      <c r="A235" s="136"/>
    </row>
    <row r="236" ht="12.75">
      <c r="A236" s="136"/>
    </row>
    <row r="237" ht="12.75">
      <c r="A237" s="136"/>
    </row>
    <row r="238" ht="12.75">
      <c r="A238" s="136"/>
    </row>
    <row r="239" ht="12.75">
      <c r="A239" s="136"/>
    </row>
    <row r="240" ht="12.75">
      <c r="A240" s="136"/>
    </row>
    <row r="241" ht="12.75">
      <c r="A241" s="136"/>
    </row>
    <row r="242" ht="12.75">
      <c r="A242" s="136"/>
    </row>
    <row r="243" ht="12.75">
      <c r="A243" s="136"/>
    </row>
    <row r="244" ht="12.75">
      <c r="A244" s="136"/>
    </row>
    <row r="245" ht="12.75">
      <c r="A245" s="136"/>
    </row>
    <row r="246" ht="12.75">
      <c r="A246" s="136"/>
    </row>
    <row r="247" ht="12.75">
      <c r="A247" s="136"/>
    </row>
    <row r="248" ht="12.75">
      <c r="A248" s="136"/>
    </row>
    <row r="249" ht="12.75">
      <c r="A249" s="136"/>
    </row>
    <row r="250" ht="12.75">
      <c r="A250" s="136"/>
    </row>
  </sheetData>
  <sheetProtection sheet="1" objects="1" scenario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aca.djordjevic</dc:creator>
  <cp:keywords/>
  <dc:description/>
  <cp:lastModifiedBy>Radivoj Milosevic</cp:lastModifiedBy>
  <dcterms:created xsi:type="dcterms:W3CDTF">2009-06-29T09:10:09Z</dcterms:created>
  <dcterms:modified xsi:type="dcterms:W3CDTF">2010-03-09T10:39:41Z</dcterms:modified>
  <cp:category/>
  <cp:version/>
  <cp:contentType/>
  <cp:contentStatus/>
  <cp:revision>3</cp:revision>
</cp:coreProperties>
</file>